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\Desktop\ADRIANA\ATLETIKA\PAS\3_granty\grant_MHMP_2023\"/>
    </mc:Choice>
  </mc:AlternateContent>
  <xr:revisionPtr revIDLastSave="0" documentId="13_ncr:1_{BF0259C5-FC21-49F3-B0DB-F6A55D428339}" xr6:coauthVersionLast="47" xr6:coauthVersionMax="47" xr10:uidLastSave="{00000000-0000-0000-0000-000000000000}"/>
  <workbookProtection workbookAlgorithmName="SHA-512" workbookHashValue="T95GgU/pOg6WOMSxJyoTxnfDL5Mf57QSTf0TfcPkgkNEJy4lycMaZ3q3pUWfwuBdPrKw7aW6k6UtDaWoNn1Erg==" workbookSaltValue="BMRHgpcGblMDCykprArnjw==" workbookSpinCount="100000" lockStructure="1"/>
  <bookViews>
    <workbookView xWindow="-120" yWindow="-120" windowWidth="29040" windowHeight="15840" xr2:uid="{A1C07BB3-3B36-430A-A96F-494FD7D7A11C}"/>
  </bookViews>
  <sheets>
    <sheet name="Krycí list_žádost" sheetId="1" r:id="rId1"/>
    <sheet name="pořadatelství_závody" sheetId="13" r:id="rId2"/>
    <sheet name="databáze PAS" sheetId="12" state="hidden" r:id="rId3"/>
  </sheets>
  <externalReferences>
    <externalReference r:id="rId4"/>
  </externalReferences>
  <definedNames>
    <definedName name="_FilterDatabase" localSheetId="2" hidden="1">'databáze PAS'!$A$2:$E$53</definedName>
    <definedName name="_xlnm._FilterDatabase" localSheetId="2" hidden="1">'databáze PAS'!$A$2:$E$53</definedName>
    <definedName name="_xlnm.Print_Area" localSheetId="0">'Krycí list_žádost'!$A$1:$J$64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D41" i="13" l="1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G2" i="13"/>
  <c r="C19" i="1"/>
  <c r="C13" i="1"/>
  <c r="D2" i="13"/>
  <c r="G20" i="13" l="1"/>
  <c r="B33" i="1" s="1"/>
  <c r="D42" i="13"/>
  <c r="B34" i="1" s="1"/>
  <c r="C23" i="1" l="1"/>
  <c r="C22" i="1"/>
  <c r="C21" i="1"/>
  <c r="C20" i="1"/>
  <c r="C18" i="1"/>
  <c r="F17" i="1"/>
  <c r="C17" i="1"/>
  <c r="H16" i="1"/>
  <c r="F16" i="1"/>
  <c r="C16" i="1"/>
  <c r="C15" i="1"/>
  <c r="C12" i="1"/>
  <c r="C11" i="1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Z34" i="12"/>
  <c r="X34" i="12"/>
  <c r="L34" i="12"/>
  <c r="Z33" i="12"/>
  <c r="X33" i="12"/>
  <c r="L33" i="12"/>
  <c r="Z32" i="12"/>
  <c r="X32" i="12"/>
  <c r="L32" i="12"/>
  <c r="Z31" i="12"/>
  <c r="X31" i="12"/>
  <c r="L31" i="12"/>
  <c r="Z30" i="12"/>
  <c r="X30" i="12"/>
  <c r="L30" i="12"/>
  <c r="Z29" i="12"/>
  <c r="X29" i="12"/>
  <c r="L29" i="12"/>
  <c r="Z28" i="12"/>
  <c r="X28" i="12"/>
  <c r="L28" i="12"/>
  <c r="Z27" i="12"/>
  <c r="X27" i="12"/>
  <c r="L27" i="12"/>
  <c r="Z26" i="12"/>
  <c r="X26" i="12"/>
  <c r="L26" i="12"/>
  <c r="Z25" i="12"/>
  <c r="X25" i="12"/>
  <c r="L25" i="12"/>
  <c r="Z24" i="12"/>
  <c r="X24" i="12"/>
  <c r="L24" i="12"/>
  <c r="Z23" i="12"/>
  <c r="X23" i="12"/>
  <c r="L23" i="12"/>
  <c r="Z22" i="12"/>
  <c r="X22" i="12"/>
  <c r="L22" i="12"/>
  <c r="Z21" i="12"/>
  <c r="X21" i="12"/>
  <c r="L21" i="12"/>
  <c r="Z20" i="12"/>
  <c r="X20" i="12"/>
  <c r="L20" i="12"/>
  <c r="Z19" i="12"/>
  <c r="X19" i="12"/>
  <c r="L19" i="12"/>
  <c r="Z18" i="12"/>
  <c r="X18" i="12"/>
  <c r="L18" i="12"/>
  <c r="Z17" i="12"/>
  <c r="X17" i="12"/>
  <c r="L17" i="12"/>
  <c r="Z16" i="12"/>
  <c r="X16" i="12"/>
  <c r="L16" i="12"/>
  <c r="Z15" i="12"/>
  <c r="X15" i="12"/>
  <c r="L15" i="12"/>
  <c r="Z14" i="12"/>
  <c r="X14" i="12"/>
  <c r="L14" i="12"/>
  <c r="Z13" i="12"/>
  <c r="X13" i="12"/>
  <c r="L13" i="12"/>
  <c r="Z12" i="12"/>
  <c r="X12" i="12"/>
  <c r="L12" i="12"/>
  <c r="Z11" i="12"/>
  <c r="X11" i="12"/>
  <c r="L11" i="12"/>
  <c r="Z10" i="12"/>
  <c r="X10" i="12"/>
  <c r="L10" i="12"/>
  <c r="Z9" i="12"/>
  <c r="X9" i="12"/>
  <c r="L9" i="12"/>
  <c r="Z8" i="12"/>
  <c r="X8" i="12"/>
  <c r="L8" i="12"/>
  <c r="Z7" i="12"/>
  <c r="X7" i="12"/>
  <c r="L7" i="12"/>
  <c r="Z6" i="12"/>
  <c r="X6" i="12"/>
  <c r="L6" i="12"/>
  <c r="Z5" i="12"/>
  <c r="X5" i="12"/>
  <c r="L5" i="12"/>
  <c r="Z4" i="12"/>
  <c r="X4" i="12"/>
  <c r="L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</author>
  </authors>
  <commentList>
    <comment ref="A35" authorId="0" shapeId="0" xr:uid="{4BFA9651-AFEB-45F9-8D3E-C3470A0C5DF3}">
      <text>
        <r>
          <rPr>
            <b/>
            <sz val="9"/>
            <color indexed="81"/>
            <rFont val="Tahoma"/>
            <charset val="1"/>
          </rPr>
          <t>Adriana:</t>
        </r>
        <r>
          <rPr>
            <sz val="9"/>
            <color indexed="81"/>
            <rFont val="Tahoma"/>
            <charset val="1"/>
          </rPr>
          <t xml:space="preserve">
částka, která by vám dělala problém s vyplacením</t>
        </r>
      </text>
    </comment>
    <comment ref="B35" authorId="0" shapeId="0" xr:uid="{B32B6D6A-B1CF-47AD-9A19-EB34E0BBA189}">
      <text>
        <r>
          <rPr>
            <b/>
            <sz val="9"/>
            <color indexed="81"/>
            <rFont val="Tahoma"/>
            <charset val="1"/>
          </rPr>
          <t>Adriana:</t>
        </r>
        <r>
          <rPr>
            <sz val="9"/>
            <color indexed="81"/>
            <rFont val="Tahoma"/>
            <charset val="1"/>
          </rPr>
          <t xml:space="preserve">
konečná částka bude přidělena procentuálně z celkové částky od MHMP</t>
        </r>
      </text>
    </comment>
  </commentList>
</comments>
</file>

<file path=xl/sharedStrings.xml><?xml version="1.0" encoding="utf-8"?>
<sst xmlns="http://schemas.openxmlformats.org/spreadsheetml/2006/main" count="523" uniqueCount="363">
  <si>
    <t>6-10 let</t>
  </si>
  <si>
    <t>11-15 let</t>
  </si>
  <si>
    <t>16-18 let</t>
  </si>
  <si>
    <t>Název žadatele:</t>
  </si>
  <si>
    <t>IČO žadatele:</t>
  </si>
  <si>
    <t>Název realizátora:</t>
  </si>
  <si>
    <t>IČO realizátora:</t>
  </si>
  <si>
    <t>Pokyny k vyplňování dokumentu:</t>
  </si>
  <si>
    <t>PRAŽSKÝ ATLETICKÝ SVAZ</t>
  </si>
  <si>
    <t>Ulice</t>
  </si>
  <si>
    <t>č.popisné</t>
  </si>
  <si>
    <t>č.orientační</t>
  </si>
  <si>
    <t>PSČ</t>
  </si>
  <si>
    <t>městská část</t>
  </si>
  <si>
    <t>část obce</t>
  </si>
  <si>
    <t>telefon</t>
  </si>
  <si>
    <t>email</t>
  </si>
  <si>
    <t>číslování Bedřich</t>
  </si>
  <si>
    <t>číslo klubu/oddílu</t>
  </si>
  <si>
    <t>atletický klub / oddíl název 2021 dle veřejného rejstříku</t>
  </si>
  <si>
    <t>obec</t>
  </si>
  <si>
    <t>adresa</t>
  </si>
  <si>
    <t>telefonní spojení</t>
  </si>
  <si>
    <t>e-mail</t>
  </si>
  <si>
    <t>statutár</t>
  </si>
  <si>
    <t>zastoupený</t>
  </si>
  <si>
    <t>IČO</t>
  </si>
  <si>
    <t xml:space="preserve"> vydána kým</t>
  </si>
  <si>
    <t>vydána dne</t>
  </si>
  <si>
    <t>pod číslem</t>
  </si>
  <si>
    <t>banka</t>
  </si>
  <si>
    <t>číslo účtu</t>
  </si>
  <si>
    <t>datum</t>
  </si>
  <si>
    <t>statutární pozice</t>
  </si>
  <si>
    <t>přidělená částka</t>
  </si>
  <si>
    <t>Prague International Marathon, spol. s r.o.</t>
  </si>
  <si>
    <t>Český běžecký klub, z.s.</t>
  </si>
  <si>
    <t>Diskařská</t>
  </si>
  <si>
    <t>PRAHA</t>
  </si>
  <si>
    <t>PRAHA 6 - BŘEVNOV</t>
  </si>
  <si>
    <t>169 00</t>
  </si>
  <si>
    <t>cbk@ceskybeh.cz</t>
  </si>
  <si>
    <t>Ing. Tomáš Janků</t>
  </si>
  <si>
    <t>Ing. Tomášem Janků</t>
  </si>
  <si>
    <t>04805119</t>
  </si>
  <si>
    <t>Městský soud v Praze</t>
  </si>
  <si>
    <t>L 64856/MSPH</t>
  </si>
  <si>
    <t>ČSOB</t>
  </si>
  <si>
    <t>283578979/0300</t>
  </si>
  <si>
    <t>šedesát</t>
  </si>
  <si>
    <t>Atletický sportovní klub Slavia Praha, z.s.</t>
  </si>
  <si>
    <t>Vladivostocká</t>
  </si>
  <si>
    <t>PRAHA 10</t>
  </si>
  <si>
    <t>100 00</t>
  </si>
  <si>
    <t>askslavia@volny.cz</t>
  </si>
  <si>
    <t>Ing. Josef Šrámek</t>
  </si>
  <si>
    <t>Ing. Josefem Šrámkem</t>
  </si>
  <si>
    <t>49626566</t>
  </si>
  <si>
    <t>L 5679</t>
  </si>
  <si>
    <t>Česká spořitelna</t>
  </si>
  <si>
    <t>285541379/0800</t>
  </si>
  <si>
    <t>Atletika Človíček, z.s.</t>
  </si>
  <si>
    <t>Na Břehu</t>
  </si>
  <si>
    <t>PRAHA 9 - VYSOČANY</t>
  </si>
  <si>
    <t>190 00</t>
  </si>
  <si>
    <t>ditafrankl@gmail.com</t>
  </si>
  <si>
    <t>Dita Franklová</t>
  </si>
  <si>
    <t>Ditou Franklovou</t>
  </si>
  <si>
    <t>22874682</t>
  </si>
  <si>
    <t>L 21371</t>
  </si>
  <si>
    <t>Komerční banka</t>
  </si>
  <si>
    <t>107-8265680247/0100</t>
  </si>
  <si>
    <t>Spartak Praha 4 z.s.</t>
  </si>
  <si>
    <t>Děkanská vinice I</t>
  </si>
  <si>
    <t>PRAHA 4</t>
  </si>
  <si>
    <t>140 00</t>
  </si>
  <si>
    <t>sp4@sp4.cz</t>
  </si>
  <si>
    <t>Ing. Tomáš Nakládal a Ing. Rostislav Šulc nebo Mgr. Jan Koutník</t>
  </si>
  <si>
    <t>Ing. Tomášem Nakládalem a Ing. Rostislavem Šulcem nebo Mgr. Janem Koutníkem</t>
  </si>
  <si>
    <t>06377076</t>
  </si>
  <si>
    <t>L 68997</t>
  </si>
  <si>
    <t>Raiffeisenbank</t>
  </si>
  <si>
    <t>637707601/5500</t>
  </si>
  <si>
    <t>Univerzitní sportovní klub Praha, spolek</t>
  </si>
  <si>
    <t>Na Folimance</t>
  </si>
  <si>
    <t>PRAHA 2 - Vinohrady</t>
  </si>
  <si>
    <t>120 00</t>
  </si>
  <si>
    <t>pavel.sluka@vsc.cz</t>
  </si>
  <si>
    <t>Mgr. Pavel Sluka</t>
  </si>
  <si>
    <t>Mgr. Pavlem Slukou</t>
  </si>
  <si>
    <t>00393495</t>
  </si>
  <si>
    <t>L 2284</t>
  </si>
  <si>
    <t>1922390329/0800</t>
  </si>
  <si>
    <t>Tělovýchovná jednota Dukla Praha, z.s.</t>
  </si>
  <si>
    <t>Na Julisce</t>
  </si>
  <si>
    <t>PRAHA 6 - DEJVICE</t>
  </si>
  <si>
    <t>160 00</t>
  </si>
  <si>
    <t>fiserova@dukla.cz</t>
  </si>
  <si>
    <t>PaedDr. Vlastimil Šebela</t>
  </si>
  <si>
    <t>PaedDr. Vlastimilem Šebelou</t>
  </si>
  <si>
    <t>0541451</t>
  </si>
  <si>
    <t>L 351</t>
  </si>
  <si>
    <t>18339061/0100</t>
  </si>
  <si>
    <t>Sportovní klub ZŠ Jeseniova, z.s.</t>
  </si>
  <si>
    <t>Jeseniova</t>
  </si>
  <si>
    <t>PRAHA 3</t>
  </si>
  <si>
    <t>130 00</t>
  </si>
  <si>
    <t>sport@zsjeseniova.cz</t>
  </si>
  <si>
    <t>Mgr. Michal Halbich</t>
  </si>
  <si>
    <t>Mgr. Michalem Halbichem</t>
  </si>
  <si>
    <t>49278932</t>
  </si>
  <si>
    <t>L 1835</t>
  </si>
  <si>
    <t>1469329/0800</t>
  </si>
  <si>
    <t>SK Kotlářka, z.s.</t>
  </si>
  <si>
    <t>Na Kotlářce</t>
  </si>
  <si>
    <t>fialova@ddmpraha.cz</t>
  </si>
  <si>
    <t>Ing. Ferdinand Bort</t>
  </si>
  <si>
    <t>Ing. Ferdinandem Bortem</t>
  </si>
  <si>
    <t>47609087</t>
  </si>
  <si>
    <t>L 1751</t>
  </si>
  <si>
    <t>162768389/0800</t>
  </si>
  <si>
    <t>Atletika Jižní Město z.s.</t>
  </si>
  <si>
    <t>Stříbrského</t>
  </si>
  <si>
    <t>149 00</t>
  </si>
  <si>
    <t>atletikajm@seznam.cz</t>
  </si>
  <si>
    <t>PaedDr. Mgr. Ladislav Kárský</t>
  </si>
  <si>
    <t>PaedDr.Mgr.Ladislavem Kárským</t>
  </si>
  <si>
    <t>04277406</t>
  </si>
  <si>
    <t>L 63228</t>
  </si>
  <si>
    <t>FIO BANKA</t>
  </si>
  <si>
    <t>2600888313/2010</t>
  </si>
  <si>
    <t>Policejní sportovní klub OLYMP Praha, z.s.</t>
  </si>
  <si>
    <t>Za Císařským mlýnem</t>
  </si>
  <si>
    <t>PRAHA 7</t>
  </si>
  <si>
    <t>170 06</t>
  </si>
  <si>
    <t>sekretariat@pskolymp.cz</t>
  </si>
  <si>
    <t>Mgr. David Holý</t>
  </si>
  <si>
    <t>Mgr. Davidem Holým</t>
  </si>
  <si>
    <t>49625837</t>
  </si>
  <si>
    <t>L 579</t>
  </si>
  <si>
    <t>207442359/0800</t>
  </si>
  <si>
    <t>SC Olympia Radotín z.s.</t>
  </si>
  <si>
    <t>Stadiónová</t>
  </si>
  <si>
    <t>PRAHA 16 - RADOTÍN</t>
  </si>
  <si>
    <t>153 00</t>
  </si>
  <si>
    <t>p.dubsky.scr@seznam.cz</t>
  </si>
  <si>
    <t>Ing. Karel Klíma</t>
  </si>
  <si>
    <t>Ing. Karlem Klímou</t>
  </si>
  <si>
    <t>26644746</t>
  </si>
  <si>
    <t>L 14219</t>
  </si>
  <si>
    <t>1611966028/5500</t>
  </si>
  <si>
    <t>TJ Stodůlky Praha, z.s.</t>
  </si>
  <si>
    <t>U Jezera</t>
  </si>
  <si>
    <t>PRAHA 5 - STODŮLKY</t>
  </si>
  <si>
    <t>155 00</t>
  </si>
  <si>
    <t>hejbal.j@seznam.cz</t>
  </si>
  <si>
    <t>Ing. Jiří Hejbal, Ph.D.</t>
  </si>
  <si>
    <t>Ing. Jiřím Hejbalem Ph.D.</t>
  </si>
  <si>
    <t>22822682</t>
  </si>
  <si>
    <t>L 21015</t>
  </si>
  <si>
    <t>2101057005/2010</t>
  </si>
  <si>
    <t>Athletic Club Sparta Praha</t>
  </si>
  <si>
    <t>Kovanecká</t>
  </si>
  <si>
    <t>PRAHA 9</t>
  </si>
  <si>
    <t>sekretariat@atletikasparta.cz</t>
  </si>
  <si>
    <t>Mgr. Jana Střelcová</t>
  </si>
  <si>
    <t>Mgr. Janou Střelcovou</t>
  </si>
  <si>
    <t>L 2285</t>
  </si>
  <si>
    <t>2700494856/2010</t>
  </si>
  <si>
    <t>SPORTOVNÍ KLUB AKTIS PRAHA z. s.</t>
  </si>
  <si>
    <t>Jaroslava Foglara</t>
  </si>
  <si>
    <t>PRAHA 5</t>
  </si>
  <si>
    <t>skaktis@seznam.cz</t>
  </si>
  <si>
    <t>Radek Bártl</t>
  </si>
  <si>
    <t>Radkem Bártlem</t>
  </si>
  <si>
    <t>70838984</t>
  </si>
  <si>
    <t>L 10980</t>
  </si>
  <si>
    <t>166959836/0300</t>
  </si>
  <si>
    <t>Tělocvičná jednota Sokol Praha Královské Vinohrady</t>
  </si>
  <si>
    <t>Polská</t>
  </si>
  <si>
    <t>1a</t>
  </si>
  <si>
    <t>PRAHA 2</t>
  </si>
  <si>
    <t>info@sokolvinohrady.cz</t>
  </si>
  <si>
    <t>br. PhDr. Uhlíř Jan Boris, Ph.D.</t>
  </si>
  <si>
    <t>br. PhDr. Janem Borisem Uhlířem, Ph.D.</t>
  </si>
  <si>
    <t>00200191</t>
  </si>
  <si>
    <t>L 27745</t>
  </si>
  <si>
    <t>213151187/0300</t>
  </si>
  <si>
    <t>HESU, z.s.</t>
  </si>
  <si>
    <t>AC Praha 1890 z.s.</t>
  </si>
  <si>
    <t>U Pekařky</t>
  </si>
  <si>
    <t>PRAHA 8 - Libeň</t>
  </si>
  <si>
    <t>180 00</t>
  </si>
  <si>
    <t>acp1890@seznam.cz</t>
  </si>
  <si>
    <t>Kateřina Kautská</t>
  </si>
  <si>
    <t>Kateřinou Kautskou</t>
  </si>
  <si>
    <t>L 1632/SL2/MSPH</t>
  </si>
  <si>
    <t>250310081/0100</t>
  </si>
  <si>
    <t>ATLETIKA HOSTIVAŘ z.s.</t>
  </si>
  <si>
    <t>Hokejová</t>
  </si>
  <si>
    <t>PRAHA 15</t>
  </si>
  <si>
    <t>102 00</t>
  </si>
  <si>
    <t>behenskyp@gmail.com</t>
  </si>
  <si>
    <t>Petr Behenský</t>
  </si>
  <si>
    <t>Petrem Behenským</t>
  </si>
  <si>
    <t>67980538</t>
  </si>
  <si>
    <t>L 7146</t>
  </si>
  <si>
    <t>287441339/0800</t>
  </si>
  <si>
    <t>ŠKOLNÍ ATLETICKÝ KLUB NOVOBORSKÁ</t>
  </si>
  <si>
    <t>Novoborská</t>
  </si>
  <si>
    <t>PRAHA 9 - Střížkov</t>
  </si>
  <si>
    <t>kolombo1@email.cz</t>
  </si>
  <si>
    <t>Jiří Kryštof</t>
  </si>
  <si>
    <t>Jiřím Kryštofem</t>
  </si>
  <si>
    <t>69344531</t>
  </si>
  <si>
    <t>L 9977</t>
  </si>
  <si>
    <t>63635601/5500</t>
  </si>
  <si>
    <t>Tělovýchovná jednota Sokol Horní Počernice, spolek</t>
  </si>
  <si>
    <t>Chvalkovická</t>
  </si>
  <si>
    <t>PRAHA 9 - Horní Počernice</t>
  </si>
  <si>
    <t>193 00</t>
  </si>
  <si>
    <t>atletikahp@email.cz</t>
  </si>
  <si>
    <t>Ing. Jindřich Jukl</t>
  </si>
  <si>
    <t>Ing. Jindřichem Juklem</t>
  </si>
  <si>
    <t>00538647</t>
  </si>
  <si>
    <t>L 304</t>
  </si>
  <si>
    <t>070017-0243782369/0800</t>
  </si>
  <si>
    <t>Tělocvičná jednota Sokol I. Smíchov</t>
  </si>
  <si>
    <t>Plzeňská</t>
  </si>
  <si>
    <t>PRAHA 5 - SMÍCHOV</t>
  </si>
  <si>
    <t>150 00</t>
  </si>
  <si>
    <t>tjsis@tjsis,cz</t>
  </si>
  <si>
    <t>Petr David, Marie Valentová</t>
  </si>
  <si>
    <t>Petrem Davidem a Marií Valentovou</t>
  </si>
  <si>
    <t>00538311</t>
  </si>
  <si>
    <t>L 27645</t>
  </si>
  <si>
    <t>264663529/0300</t>
  </si>
  <si>
    <t>ŠAKAL Kbely - školní atletický klub Albrechtická, z. s.</t>
  </si>
  <si>
    <t>Železnobrodská</t>
  </si>
  <si>
    <t>4a</t>
  </si>
  <si>
    <t>PRAHA 9 - Kbely</t>
  </si>
  <si>
    <t>197 00</t>
  </si>
  <si>
    <t>info@sakalkbely.cz</t>
  </si>
  <si>
    <t>Pavel Karbulka, Jiří Pelák</t>
  </si>
  <si>
    <t>Pavlem Karbulkou a Jiřím Pelákem</t>
  </si>
  <si>
    <t>04373847</t>
  </si>
  <si>
    <t>L 63495</t>
  </si>
  <si>
    <t>2200860565/201</t>
  </si>
  <si>
    <t>Atletický školní klub Mazurská, z. s</t>
  </si>
  <si>
    <t>Svídnická</t>
  </si>
  <si>
    <t>PRAHA 8 - TROJA</t>
  </si>
  <si>
    <t>181 00</t>
  </si>
  <si>
    <t>askmazurska@askmazurska.cz</t>
  </si>
  <si>
    <t>Radek Vašíček</t>
  </si>
  <si>
    <t>Radkem Vašíčkem</t>
  </si>
  <si>
    <t>68404158</t>
  </si>
  <si>
    <t>L 9378</t>
  </si>
  <si>
    <t>134485445/0300</t>
  </si>
  <si>
    <r>
      <t xml:space="preserve">Školní sportovní klub při základní škole - </t>
    </r>
    <r>
      <rPr>
        <sz val="10"/>
        <color indexed="10"/>
        <rFont val="Arial"/>
        <family val="2"/>
        <charset val="238"/>
      </rPr>
      <t>Újezd ?</t>
    </r>
  </si>
  <si>
    <t>Polesná</t>
  </si>
  <si>
    <t>PRAHA 9 - Újezd nad Lesy</t>
  </si>
  <si>
    <t>190 16</t>
  </si>
  <si>
    <t>Zuzana.Olsanova@seznam.cz</t>
  </si>
  <si>
    <t>Ing. Radoslava Kohoutová</t>
  </si>
  <si>
    <t>Ing. Radoslavou Kohoutovou</t>
  </si>
  <si>
    <t>40767086</t>
  </si>
  <si>
    <t>L 2288</t>
  </si>
  <si>
    <t>23837081/0100</t>
  </si>
  <si>
    <t>ATLETIK RUDNÁ zapsaný spolek</t>
  </si>
  <si>
    <t>SK Aritma Praha, z.s.</t>
  </si>
  <si>
    <t>Nad Lávkou</t>
  </si>
  <si>
    <t>PRAHA 6 - VOKOVICE</t>
  </si>
  <si>
    <t>nimcova@skaritma.cz</t>
  </si>
  <si>
    <t>Václav Šorsák</t>
  </si>
  <si>
    <t>Václavem Šorsákem</t>
  </si>
  <si>
    <t>43002609</t>
  </si>
  <si>
    <t>L 281</t>
  </si>
  <si>
    <t>26734061/0100</t>
  </si>
  <si>
    <t>AK Vega, z. s.</t>
  </si>
  <si>
    <t>Krškova</t>
  </si>
  <si>
    <t>152 00</t>
  </si>
  <si>
    <t>akvega@seznam.cz</t>
  </si>
  <si>
    <t>Adriana Dvořáková</t>
  </si>
  <si>
    <t>Adrianou Dvořákovou</t>
  </si>
  <si>
    <t>05344816</t>
  </si>
  <si>
    <t>L 66564</t>
  </si>
  <si>
    <t>UniCreditBank</t>
  </si>
  <si>
    <t>2113508248/2700</t>
  </si>
  <si>
    <t>Atletický sportovní klub Altsport,z.s.</t>
  </si>
  <si>
    <t>Vysokoškolský sportovní klub Fakulty tělesné výchovy a sportu, z.s.</t>
  </si>
  <si>
    <t>SK Antonína Čermáka, z. s.</t>
  </si>
  <si>
    <t>SK Míle, z. s.</t>
  </si>
  <si>
    <t>Nad Ohradou</t>
  </si>
  <si>
    <t>martin@skmile.cz</t>
  </si>
  <si>
    <t>Martin Dvořák</t>
  </si>
  <si>
    <t>Martinem Dvořákem</t>
  </si>
  <si>
    <t>04985435</t>
  </si>
  <si>
    <t>L 65255</t>
  </si>
  <si>
    <t>2900986070/2010</t>
  </si>
  <si>
    <t>Sportovní Akademie Praha, z.s.</t>
  </si>
  <si>
    <t>Sokol Dolní Počernice z.s.</t>
  </si>
  <si>
    <t>TJ ČZU Praha z.s.</t>
  </si>
  <si>
    <t>ŠSK ZŠ Jitřní Praha z.s.</t>
  </si>
  <si>
    <t>BÁJEČNÉ ŽENY V BĚHU, z.s.</t>
  </si>
  <si>
    <t>Tělocvičná jednota Sokol Kbely</t>
  </si>
  <si>
    <t>Štefko Running Team, z. s.</t>
  </si>
  <si>
    <t>RBZ PRAHA s. z.</t>
  </si>
  <si>
    <t>Tělovýchovná jednota Bohemians Praha</t>
  </si>
  <si>
    <t>Nezávislý sportovní klub Sportovní Chůze Praha z.s.</t>
  </si>
  <si>
    <t>Juniorský maratonský klub, z.s.</t>
  </si>
  <si>
    <t>Sportovní kluby Dvojka Praha z.s.</t>
  </si>
  <si>
    <t>Sri Chinmoy Marathon Team z. s.</t>
  </si>
  <si>
    <t>SMOLA CHŮZE z.s..</t>
  </si>
  <si>
    <t>Here To Win team, z.s.</t>
  </si>
  <si>
    <t>Memoriál J. Odložila z.s.</t>
  </si>
  <si>
    <t>RUN magazine team, z.s.</t>
  </si>
  <si>
    <t>celkem</t>
  </si>
  <si>
    <t>Plátce DPH</t>
  </si>
  <si>
    <t>ulice</t>
  </si>
  <si>
    <t>č.orien.</t>
  </si>
  <si>
    <t>plátce DPH</t>
  </si>
  <si>
    <t>ano</t>
  </si>
  <si>
    <t>ne</t>
  </si>
  <si>
    <t>statutární zástupce</t>
  </si>
  <si>
    <t>bankovní číslo účtu</t>
  </si>
  <si>
    <t>Potvrzujeme</t>
  </si>
  <si>
    <t xml:space="preserve"> </t>
  </si>
  <si>
    <t>Potvrzujeme,</t>
  </si>
  <si>
    <t>že všechny výše uvedené údaje odpovídají skutečnosti</t>
  </si>
  <si>
    <t xml:space="preserve">Souhlasíme, </t>
  </si>
  <si>
    <t>s nezbytným postupem ve výpočtu dotace:</t>
  </si>
  <si>
    <t>Důležité upozornění:</t>
  </si>
  <si>
    <t>Výbor Pražského atletického svazu vyřadí přihlášky těch pražských atletických oddílů/klubů, které nebudou splňovat stanovené podmínky grantu, nebudou mít řádně a úplně vyplněné přílohy přihlášky a nedodrží termíny pro podání přihlášky</t>
  </si>
  <si>
    <t>V Praze dne:</t>
  </si>
  <si>
    <t>a)   dle počtu členské základny (6 – 18 let)</t>
  </si>
  <si>
    <t>průměrný počet tréninkových jednotek týdně</t>
  </si>
  <si>
    <t>průměrný počet členů v tréninkové jednotce</t>
  </si>
  <si>
    <t>průměrný počet trenérů v tréninkové jednotce</t>
  </si>
  <si>
    <t>počet trenérů věkové kategorie</t>
  </si>
  <si>
    <t>počet tréninkových skupin</t>
  </si>
  <si>
    <t>průměrná délka tréninkové jednotky (min)</t>
  </si>
  <si>
    <t>Program I. MHMP - ROZVOJ SPORTU DĚTÍ A MLÁDEŽE 2023</t>
  </si>
  <si>
    <t>počet mládežnických družstev v soutěžích MPD</t>
  </si>
  <si>
    <t>datum závodu</t>
  </si>
  <si>
    <t xml:space="preserve">počet </t>
  </si>
  <si>
    <t>doba trvání v hod</t>
  </si>
  <si>
    <t>název pořádaného závodu PAS pro mládež</t>
  </si>
  <si>
    <t>počet pořádaných závodů</t>
  </si>
  <si>
    <t>počet</t>
  </si>
  <si>
    <t xml:space="preserve">mládežnické družstvo v soutěži MPD </t>
  </si>
  <si>
    <t>ŽÁDOST O DOTACI V PROGRAMU PODPORTY SPORTU A TĚLOVÝCHOVY V HLAVNÍM MĚSTĚ PRAZE PRO ROK 2023</t>
  </si>
  <si>
    <t xml:space="preserve">že v případě krácení celkové výše dotace od MHMP, budou stejným poměrem kráceny prostředky u jednotlivých realizátorů. </t>
  </si>
  <si>
    <t>2) V CELÉM DOKUMENTU VYPLŇUJTE POUZE TAKTO ZELENĚ OZNAČENÉ BUŇKY</t>
  </si>
  <si>
    <t>1) ZADEJTE IČO</t>
  </si>
  <si>
    <r>
      <t xml:space="preserve">3) V CELÉM DOKUMENTU ZKONTROLUJTE TAKTO ŽLUTĚ OZNAČENÉ BUŇKY. V PŘÍPADĚ, ŽE NALEZNETE CHYBU PIŠTE NA: </t>
    </r>
    <r>
      <rPr>
        <sz val="10"/>
        <rFont val="Calibri"/>
        <family val="2"/>
        <charset val="238"/>
        <scheme val="minor"/>
      </rPr>
      <t>pas@pas-atletika.cz</t>
    </r>
  </si>
  <si>
    <t>b)   dle počtu mládežnických družstev v soutěžích MPD</t>
  </si>
  <si>
    <t>c)    dle počtu uspořádaných mládežnických závodů</t>
  </si>
  <si>
    <t>max. požadovaná částka</t>
  </si>
  <si>
    <t>Vyplňte tento i druhý list</t>
  </si>
  <si>
    <r>
      <t xml:space="preserve">závazně se účastnit prostřednictvím žadatele - Pražského atletického svazu - </t>
    </r>
    <r>
      <rPr>
        <b/>
        <sz val="11"/>
        <color rgb="FF000000"/>
        <rFont val="Calibri"/>
        <family val="2"/>
        <charset val="238"/>
        <scheme val="minor"/>
      </rPr>
      <t>Programu podpory sportu a tělovýchovy v hlavním městě Praze pro rok 2023</t>
    </r>
    <r>
      <rPr>
        <sz val="11"/>
        <color rgb="FF000000"/>
        <rFont val="Calibri"/>
        <family val="2"/>
        <charset val="238"/>
        <scheme val="minor"/>
      </rPr>
      <t xml:space="preserve"> vyhlášeném dne 31.10.2022  v opatření </t>
    </r>
    <r>
      <rPr>
        <b/>
        <sz val="11"/>
        <color rgb="FFFF0000"/>
        <rFont val="Calibri"/>
        <family val="2"/>
        <charset val="238"/>
        <scheme val="minor"/>
      </rPr>
      <t>I. SYSTÉMOVÝ ROZVOJ SPORTU DĚTÍ A MLÁDEŽE</t>
    </r>
  </si>
  <si>
    <t>Razítko:</t>
  </si>
  <si>
    <t>PŘIHLÁŠKA REALIZÁTORA</t>
  </si>
  <si>
    <t>Podpis statutárního/ch zástupce/ů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</si>
</sst>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000000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136">
    <xf numFmtId="0" fontId="0" fillId="0" borderId="0" xfId="0"/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5" fillId="0" borderId="0" xfId="1"/>
    <xf numFmtId="0" fontId="5" fillId="0" borderId="5" xfId="1" applyBorder="1" applyAlignment="1">
      <alignment horizontal="center"/>
    </xf>
    <xf numFmtId="0" fontId="5" fillId="0" borderId="3" xfId="1" applyBorder="1"/>
    <xf numFmtId="0" fontId="5" fillId="3" borderId="1" xfId="1" applyFill="1" applyBorder="1" applyAlignment="1">
      <alignment horizontal="center" wrapText="1"/>
    </xf>
    <xf numFmtId="0" fontId="5" fillId="3" borderId="1" xfId="1" applyFill="1" applyBorder="1" applyAlignment="1">
      <alignment wrapText="1"/>
    </xf>
    <xf numFmtId="0" fontId="5" fillId="0" borderId="1" xfId="1" applyBorder="1"/>
    <xf numFmtId="49" fontId="5" fillId="0" borderId="1" xfId="1" applyNumberFormat="1" applyBorder="1"/>
    <xf numFmtId="0" fontId="7" fillId="0" borderId="1" xfId="2" applyBorder="1"/>
    <xf numFmtId="14" fontId="5" fillId="0" borderId="1" xfId="1" applyNumberFormat="1" applyBorder="1"/>
    <xf numFmtId="164" fontId="5" fillId="0" borderId="1" xfId="1" applyNumberFormat="1" applyBorder="1"/>
    <xf numFmtId="0" fontId="5" fillId="0" borderId="1" xfId="1" applyBorder="1" applyAlignment="1">
      <alignment horizontal="center" wrapText="1"/>
    </xf>
    <xf numFmtId="0" fontId="5" fillId="0" borderId="1" xfId="1" applyBorder="1" applyAlignment="1">
      <alignment wrapText="1"/>
    </xf>
    <xf numFmtId="0" fontId="5" fillId="0" borderId="6" xfId="1" applyBorder="1" applyAlignment="1">
      <alignment horizontal="center" wrapText="1"/>
    </xf>
    <xf numFmtId="0" fontId="5" fillId="0" borderId="6" xfId="1" applyBorder="1" applyAlignment="1">
      <alignment wrapText="1"/>
    </xf>
    <xf numFmtId="0" fontId="5" fillId="0" borderId="6" xfId="1" applyBorder="1"/>
    <xf numFmtId="0" fontId="7" fillId="0" borderId="6" xfId="2" applyBorder="1"/>
    <xf numFmtId="49" fontId="5" fillId="0" borderId="6" xfId="1" applyNumberFormat="1" applyBorder="1"/>
    <xf numFmtId="14" fontId="5" fillId="0" borderId="6" xfId="1" applyNumberFormat="1" applyBorder="1"/>
    <xf numFmtId="0" fontId="5" fillId="3" borderId="7" xfId="1" applyFill="1" applyBorder="1" applyAlignment="1">
      <alignment horizontal="center" wrapText="1"/>
    </xf>
    <xf numFmtId="0" fontId="5" fillId="3" borderId="7" xfId="1" applyFill="1" applyBorder="1" applyAlignment="1">
      <alignment wrapText="1"/>
    </xf>
    <xf numFmtId="0" fontId="5" fillId="0" borderId="7" xfId="1" applyBorder="1"/>
    <xf numFmtId="49" fontId="5" fillId="0" borderId="7" xfId="1" applyNumberFormat="1" applyBorder="1"/>
    <xf numFmtId="164" fontId="5" fillId="0" borderId="0" xfId="1" applyNumberFormat="1"/>
    <xf numFmtId="0" fontId="5" fillId="0" borderId="7" xfId="1" applyBorder="1" applyAlignment="1">
      <alignment horizontal="center" wrapText="1"/>
    </xf>
    <xf numFmtId="0" fontId="5" fillId="0" borderId="7" xfId="1" applyBorder="1" applyAlignment="1">
      <alignment wrapText="1"/>
    </xf>
    <xf numFmtId="0" fontId="9" fillId="2" borderId="0" xfId="1" applyFont="1" applyFill="1"/>
    <xf numFmtId="49" fontId="5" fillId="0" borderId="0" xfId="1" applyNumberFormat="1"/>
    <xf numFmtId="0" fontId="10" fillId="0" borderId="0" xfId="1" applyFont="1"/>
    <xf numFmtId="49" fontId="10" fillId="0" borderId="0" xfId="1" applyNumberFormat="1" applyFont="1"/>
    <xf numFmtId="0" fontId="5" fillId="0" borderId="4" xfId="1" applyBorder="1" applyAlignment="1"/>
    <xf numFmtId="0" fontId="5" fillId="0" borderId="5" xfId="1" applyBorder="1" applyAlignment="1"/>
    <xf numFmtId="0" fontId="5" fillId="0" borderId="3" xfId="1" applyBorder="1" applyAlignment="1"/>
    <xf numFmtId="49" fontId="5" fillId="0" borderId="5" xfId="1" applyNumberFormat="1" applyBorder="1" applyAlignment="1"/>
    <xf numFmtId="0" fontId="0" fillId="0" borderId="0" xfId="0" applyFill="1"/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4" borderId="0" xfId="0" applyFont="1" applyFill="1" applyProtection="1">
      <protection hidden="1"/>
    </xf>
    <xf numFmtId="0" fontId="0" fillId="4" borderId="1" xfId="0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4" fillId="0" borderId="0" xfId="0" applyFont="1" applyFill="1"/>
    <xf numFmtId="0" fontId="0" fillId="4" borderId="0" xfId="0" applyFont="1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ont="1" applyFill="1" applyBorder="1" applyProtection="1">
      <protection hidden="1"/>
    </xf>
    <xf numFmtId="0" fontId="0" fillId="5" borderId="4" xfId="0" applyFont="1" applyFill="1" applyBorder="1" applyAlignment="1" applyProtection="1">
      <protection hidden="1"/>
    </xf>
    <xf numFmtId="0" fontId="0" fillId="4" borderId="6" xfId="0" applyFont="1" applyFill="1" applyBorder="1" applyAlignment="1" applyProtection="1">
      <protection hidden="1"/>
    </xf>
    <xf numFmtId="0" fontId="0" fillId="5" borderId="3" xfId="0" applyFont="1" applyFill="1" applyBorder="1" applyAlignment="1" applyProtection="1">
      <protection hidden="1"/>
    </xf>
    <xf numFmtId="0" fontId="0" fillId="4" borderId="10" xfId="0" applyFont="1" applyFill="1" applyBorder="1" applyAlignment="1" applyProtection="1">
      <protection hidden="1"/>
    </xf>
    <xf numFmtId="0" fontId="0" fillId="4" borderId="11" xfId="0" applyFont="1" applyFill="1" applyBorder="1" applyAlignment="1" applyProtection="1">
      <protection hidden="1"/>
    </xf>
    <xf numFmtId="0" fontId="0" fillId="5" borderId="6" xfId="0" applyFill="1" applyBorder="1" applyAlignment="1" applyProtection="1">
      <protection hidden="1"/>
    </xf>
    <xf numFmtId="0" fontId="0" fillId="4" borderId="12" xfId="0" applyFill="1" applyBorder="1" applyAlignment="1" applyProtection="1">
      <protection hidden="1"/>
    </xf>
    <xf numFmtId="0" fontId="0" fillId="4" borderId="8" xfId="0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4" borderId="13" xfId="0" applyFill="1" applyBorder="1" applyAlignment="1" applyProtection="1">
      <protection hidden="1"/>
    </xf>
    <xf numFmtId="0" fontId="0" fillId="4" borderId="14" xfId="0" applyFill="1" applyBorder="1" applyAlignment="1" applyProtection="1">
      <protection hidden="1"/>
    </xf>
    <xf numFmtId="0" fontId="0" fillId="4" borderId="9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0" fillId="4" borderId="3" xfId="0" applyFill="1" applyBorder="1" applyAlignment="1" applyProtection="1">
      <protection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hidden="1"/>
    </xf>
    <xf numFmtId="14" fontId="0" fillId="2" borderId="1" xfId="0" applyNumberFormat="1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0" fontId="0" fillId="0" borderId="1" xfId="0" applyBorder="1" applyProtection="1">
      <protection hidden="1"/>
    </xf>
    <xf numFmtId="165" fontId="0" fillId="2" borderId="1" xfId="0" applyNumberFormat="1" applyFill="1" applyBorder="1" applyAlignment="1" applyProtection="1">
      <alignment horizontal="center"/>
      <protection locked="0"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1" fillId="4" borderId="0" xfId="0" applyFont="1" applyFill="1" applyProtection="1">
      <protection hidden="1"/>
    </xf>
    <xf numFmtId="1" fontId="0" fillId="4" borderId="0" xfId="0" applyNumberFormat="1" applyFill="1" applyProtection="1">
      <protection hidden="1"/>
    </xf>
    <xf numFmtId="1" fontId="0" fillId="0" borderId="0" xfId="0" applyNumberFormat="1" applyProtection="1">
      <protection hidden="1"/>
    </xf>
    <xf numFmtId="0" fontId="4" fillId="0" borderId="0" xfId="0" applyFont="1"/>
    <xf numFmtId="0" fontId="1" fillId="4" borderId="0" xfId="0" applyFont="1" applyFill="1" applyAlignment="1" applyProtection="1">
      <alignment horizontal="center"/>
      <protection hidden="1"/>
    </xf>
    <xf numFmtId="0" fontId="1" fillId="6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1" fillId="0" borderId="0" xfId="0" applyFont="1" applyFill="1" applyProtection="1">
      <protection hidden="1"/>
    </xf>
    <xf numFmtId="0" fontId="1" fillId="4" borderId="0" xfId="0" applyFont="1" applyFill="1" applyAlignment="1" applyProtection="1"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18" fillId="4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0" fillId="4" borderId="0" xfId="0" applyFont="1" applyFill="1" applyProtection="1"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0" fillId="4" borderId="0" xfId="0" applyFont="1" applyFill="1" applyAlignment="1" applyProtection="1">
      <alignment horizontal="left" vertical="center" indent="1"/>
      <protection hidden="1"/>
    </xf>
    <xf numFmtId="0" fontId="0" fillId="4" borderId="0" xfId="0" applyFont="1" applyFill="1" applyAlignment="1" applyProtection="1">
      <alignment horizontal="left" vertical="center" indent="5"/>
      <protection hidden="1"/>
    </xf>
    <xf numFmtId="0" fontId="18" fillId="4" borderId="0" xfId="0" applyFont="1" applyFill="1" applyAlignment="1" applyProtection="1">
      <alignment vertical="center"/>
      <protection hidden="1"/>
    </xf>
    <xf numFmtId="14" fontId="0" fillId="5" borderId="0" xfId="0" applyNumberFormat="1" applyFont="1" applyFill="1" applyProtection="1">
      <protection hidden="1"/>
    </xf>
    <xf numFmtId="0" fontId="0" fillId="4" borderId="0" xfId="0" applyFont="1" applyFill="1" applyAlignment="1" applyProtection="1">
      <alignment vertical="center"/>
      <protection hidden="1"/>
    </xf>
    <xf numFmtId="0" fontId="18" fillId="4" borderId="0" xfId="0" applyFont="1" applyFill="1" applyAlignment="1" applyProtection="1">
      <alignment horizontal="left" vertical="center"/>
      <protection hidden="1"/>
    </xf>
    <xf numFmtId="0" fontId="17" fillId="4" borderId="0" xfId="0" applyFont="1" applyFill="1" applyAlignment="1" applyProtection="1">
      <alignment vertical="center"/>
      <protection hidden="1"/>
    </xf>
    <xf numFmtId="0" fontId="19" fillId="4" borderId="0" xfId="0" applyFont="1" applyFill="1" applyAlignment="1" applyProtection="1">
      <alignment horizontal="left" vertical="center" wrapText="1"/>
      <protection hidden="1"/>
    </xf>
    <xf numFmtId="0" fontId="0" fillId="5" borderId="1" xfId="0" applyFont="1" applyFill="1" applyBorder="1" applyAlignment="1" applyProtection="1">
      <alignment horizontal="left"/>
      <protection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0" fillId="4" borderId="10" xfId="0" applyFont="1" applyFill="1" applyBorder="1" applyAlignment="1" applyProtection="1">
      <alignment horizontal="center"/>
      <protection hidden="1"/>
    </xf>
    <xf numFmtId="0" fontId="0" fillId="4" borderId="8" xfId="0" applyFont="1" applyFill="1" applyBorder="1" applyAlignment="1" applyProtection="1">
      <alignment horizontal="center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0" fontId="0" fillId="4" borderId="1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0" fontId="0" fillId="4" borderId="9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5" borderId="4" xfId="0" applyFont="1" applyFill="1" applyBorder="1" applyAlignment="1" applyProtection="1">
      <alignment horizontal="center"/>
      <protection hidden="1"/>
    </xf>
    <xf numFmtId="0" fontId="0" fillId="5" borderId="5" xfId="0" applyFont="1" applyFill="1" applyBorder="1" applyAlignment="1" applyProtection="1">
      <alignment horizontal="center"/>
      <protection hidden="1"/>
    </xf>
    <xf numFmtId="0" fontId="0" fillId="5" borderId="3" xfId="0" applyFont="1" applyFill="1" applyBorder="1" applyAlignment="1" applyProtection="1">
      <alignment horizontal="center"/>
      <protection hidden="1"/>
    </xf>
    <xf numFmtId="3" fontId="0" fillId="2" borderId="4" xfId="0" applyNumberFormat="1" applyFont="1" applyFill="1" applyBorder="1" applyAlignment="1" applyProtection="1">
      <alignment horizontal="center"/>
      <protection locked="0" hidden="1"/>
    </xf>
    <xf numFmtId="3" fontId="0" fillId="2" borderId="5" xfId="0" applyNumberFormat="1" applyFont="1" applyFill="1" applyBorder="1" applyAlignment="1" applyProtection="1">
      <alignment horizontal="center"/>
      <protection locked="0" hidden="1"/>
    </xf>
    <xf numFmtId="3" fontId="0" fillId="2" borderId="3" xfId="0" applyNumberFormat="1" applyFont="1" applyFill="1" applyBorder="1" applyAlignment="1" applyProtection="1">
      <alignment horizontal="center"/>
      <protection locked="0" hidden="1"/>
    </xf>
    <xf numFmtId="0" fontId="0" fillId="5" borderId="4" xfId="0" applyFill="1" applyBorder="1" applyAlignment="1" applyProtection="1">
      <alignment horizontal="left"/>
      <protection hidden="1"/>
    </xf>
    <xf numFmtId="0" fontId="0" fillId="5" borderId="5" xfId="0" applyFill="1" applyBorder="1" applyAlignment="1" applyProtection="1">
      <alignment horizontal="left"/>
      <protection hidden="1"/>
    </xf>
    <xf numFmtId="0" fontId="0" fillId="5" borderId="3" xfId="0" applyFill="1" applyBorder="1" applyAlignment="1" applyProtection="1">
      <alignment horizontal="left"/>
      <protection hidden="1"/>
    </xf>
    <xf numFmtId="0" fontId="26" fillId="4" borderId="0" xfId="0" applyFont="1" applyFill="1" applyAlignment="1" applyProtection="1">
      <alignment horizontal="center" vertical="center" wrapText="1"/>
      <protection hidden="1"/>
    </xf>
    <xf numFmtId="0" fontId="17" fillId="4" borderId="0" xfId="0" applyFont="1" applyFill="1" applyAlignment="1" applyProtection="1">
      <alignment horizontal="center" vertical="center" wrapText="1"/>
      <protection hidden="1"/>
    </xf>
    <xf numFmtId="0" fontId="18" fillId="4" borderId="0" xfId="0" applyFont="1" applyFill="1" applyBorder="1" applyAlignment="1" applyProtection="1">
      <alignment horizontal="left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49" fontId="0" fillId="2" borderId="1" xfId="0" applyNumberFormat="1" applyFill="1" applyBorder="1" applyAlignment="1" applyProtection="1">
      <alignment horizontal="center"/>
      <protection locked="0" hidden="1"/>
    </xf>
    <xf numFmtId="0" fontId="0" fillId="5" borderId="1" xfId="0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left"/>
      <protection hidden="1"/>
    </xf>
    <xf numFmtId="0" fontId="20" fillId="4" borderId="0" xfId="0" applyFont="1" applyFill="1" applyAlignment="1" applyProtection="1">
      <alignment horizontal="left"/>
      <protection hidden="1"/>
    </xf>
    <xf numFmtId="0" fontId="22" fillId="5" borderId="0" xfId="0" applyFont="1" applyFill="1" applyBorder="1" applyAlignment="1" applyProtection="1">
      <alignment horizontal="left" wrapText="1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</cellXfs>
  <cellStyles count="3">
    <cellStyle name="Hypertextový odkaz 2" xfId="2" xr:uid="{DC89B654-36C9-42B5-8C2F-7A357819FC41}"/>
    <cellStyle name="Normální" xfId="0" builtinId="0"/>
    <cellStyle name="Normální 2" xfId="1" xr:uid="{62D49A78-C423-49C8-9A47-E6E36BFFCE7E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16</xdr:col>
      <xdr:colOff>590550</xdr:colOff>
      <xdr:row>9</xdr:row>
      <xdr:rowOff>85725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960FA404-4D7D-4785-9797-4DFC0FA86FA0}"/>
            </a:ext>
          </a:extLst>
        </xdr:cNvPr>
        <xdr:cNvSpPr txBox="1"/>
      </xdr:nvSpPr>
      <xdr:spPr>
        <a:xfrm>
          <a:off x="8772525" y="190500"/>
          <a:ext cx="36385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600" b="1">
              <a:solidFill>
                <a:srgbClr val="0070C0"/>
              </a:solidFill>
            </a:rPr>
            <a:t>VYPLNĚNÝ SOUBOR</a:t>
          </a:r>
          <a:r>
            <a:rPr lang="cs-CZ" sz="1600" b="1" baseline="0">
              <a:solidFill>
                <a:srgbClr val="0070C0"/>
              </a:solidFill>
            </a:rPr>
            <a:t> ODEŠLETE EMAILEM NA ADRESU pas@pas-atletika.cz NEJPOZDĚJI DO 30.11.2022 DO 20 HOD., VYTIŠTĚNÝ PODEPSANÝ KRYCÍ LIST DORUČTE NA ADRESU PAS NEJPOZDĚJI DO 9.12.2022</a:t>
          </a:r>
          <a:endParaRPr lang="cs-CZ" sz="1600" b="1">
            <a:solidFill>
              <a:srgbClr val="0070C0"/>
            </a:solidFill>
          </a:endParaRPr>
        </a:p>
        <a:p>
          <a:pPr algn="ctr"/>
          <a:endParaRPr lang="cs-CZ" sz="1600">
            <a:solidFill>
              <a:srgbClr val="0070C0"/>
            </a:solidFill>
          </a:endParaRPr>
        </a:p>
        <a:p>
          <a:pPr algn="ctr"/>
          <a:endParaRPr lang="cs-CZ" sz="1600">
            <a:solidFill>
              <a:srgbClr val="0070C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/Desktop/PAS/u&#269;etnictv&#237;/Grant_MHMP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_MHMP_2021"/>
    </sheetNames>
    <sheetDataSet>
      <sheetData sheetId="0">
        <row r="2">
          <cell r="B2" t="str">
            <v>číslo klubu/oddílu</v>
          </cell>
          <cell r="C2" t="str">
            <v>atletický klub / oddíl název 2021 dle veřejného rejstříku</v>
          </cell>
          <cell r="D2" t="str">
            <v>výše přidělené částky v roce 2020</v>
          </cell>
          <cell r="E2" t="str">
            <v>požadavek v roce 2020</v>
          </cell>
          <cell r="F2" t="str">
            <v>požadavek pro rok 2021</v>
          </cell>
          <cell r="G2" t="str">
            <v>návrh pro rok 2021 - p.Tikal</v>
          </cell>
          <cell r="H2" t="str">
            <v>návrh pro rok 2021 - AD</v>
          </cell>
        </row>
        <row r="3">
          <cell r="B3">
            <v>1535</v>
          </cell>
          <cell r="C3" t="str">
            <v>Prague International Marathon, spol. s r.o.</v>
          </cell>
        </row>
        <row r="4">
          <cell r="B4">
            <v>1617</v>
          </cell>
          <cell r="C4" t="str">
            <v>Český běžecký klub, z.s.</v>
          </cell>
          <cell r="D4">
            <v>50000</v>
          </cell>
          <cell r="E4">
            <v>66000</v>
          </cell>
          <cell r="F4">
            <v>99000</v>
          </cell>
          <cell r="G4">
            <v>61000</v>
          </cell>
          <cell r="H4">
            <v>60000</v>
          </cell>
        </row>
        <row r="5">
          <cell r="B5">
            <v>133</v>
          </cell>
          <cell r="C5" t="str">
            <v>Atletický sportovní klub Slavia Praha, z.s.</v>
          </cell>
          <cell r="D5">
            <v>1215000</v>
          </cell>
          <cell r="E5">
            <v>2052900</v>
          </cell>
          <cell r="F5">
            <v>2053000</v>
          </cell>
          <cell r="G5">
            <v>1219100</v>
          </cell>
          <cell r="H5">
            <v>1220000</v>
          </cell>
        </row>
        <row r="6">
          <cell r="B6">
            <v>1524</v>
          </cell>
          <cell r="C6" t="str">
            <v>Atletika Človíček, z.s.</v>
          </cell>
          <cell r="D6">
            <v>301000</v>
          </cell>
          <cell r="E6">
            <v>355496</v>
          </cell>
          <cell r="F6">
            <v>438000</v>
          </cell>
          <cell r="G6">
            <v>260700</v>
          </cell>
          <cell r="H6">
            <v>250000</v>
          </cell>
        </row>
        <row r="7">
          <cell r="B7">
            <v>108</v>
          </cell>
          <cell r="C7" t="str">
            <v>Spartak Praha 4 z.s.</v>
          </cell>
          <cell r="D7">
            <v>974000</v>
          </cell>
          <cell r="E7">
            <v>1760000</v>
          </cell>
          <cell r="F7">
            <v>1759000</v>
          </cell>
          <cell r="G7">
            <v>994200</v>
          </cell>
          <cell r="H7">
            <v>995000</v>
          </cell>
        </row>
        <row r="8">
          <cell r="B8">
            <v>122</v>
          </cell>
          <cell r="C8" t="str">
            <v>Univerzitní sportovní klub Praha, spolek</v>
          </cell>
          <cell r="D8">
            <v>843000</v>
          </cell>
          <cell r="E8">
            <v>1194150</v>
          </cell>
          <cell r="F8">
            <v>1290000</v>
          </cell>
          <cell r="G8">
            <v>719500</v>
          </cell>
          <cell r="H8">
            <v>750000</v>
          </cell>
        </row>
        <row r="9">
          <cell r="B9">
            <v>119</v>
          </cell>
          <cell r="C9" t="str">
            <v>Tělovýchovná jednota Dukla Praha, z.s.</v>
          </cell>
          <cell r="D9">
            <v>610000</v>
          </cell>
          <cell r="E9">
            <v>1094600</v>
          </cell>
          <cell r="F9">
            <v>943000</v>
          </cell>
          <cell r="G9">
            <v>581500</v>
          </cell>
          <cell r="H9">
            <v>580000</v>
          </cell>
        </row>
        <row r="10">
          <cell r="B10">
            <v>106</v>
          </cell>
          <cell r="C10" t="str">
            <v>Sportovní klub ZŠ Jeseniova, z.s.</v>
          </cell>
          <cell r="D10">
            <v>916000</v>
          </cell>
          <cell r="E10">
            <v>1104617</v>
          </cell>
          <cell r="F10">
            <v>1128000</v>
          </cell>
          <cell r="G10">
            <v>717500</v>
          </cell>
          <cell r="H10">
            <v>715000</v>
          </cell>
        </row>
        <row r="11">
          <cell r="B11">
            <v>120</v>
          </cell>
          <cell r="C11" t="str">
            <v>SK Kotlářka, z.s.</v>
          </cell>
          <cell r="D11">
            <v>445000</v>
          </cell>
          <cell r="E11">
            <v>630000</v>
          </cell>
          <cell r="F11">
            <v>581000</v>
          </cell>
          <cell r="G11">
            <v>364000</v>
          </cell>
          <cell r="H11">
            <v>365000</v>
          </cell>
        </row>
        <row r="12">
          <cell r="B12">
            <v>1563</v>
          </cell>
          <cell r="C12" t="str">
            <v>Atletika Jižní Město z.s.</v>
          </cell>
          <cell r="D12">
            <v>570000</v>
          </cell>
          <cell r="E12">
            <v>676703</v>
          </cell>
          <cell r="F12">
            <v>710000</v>
          </cell>
          <cell r="G12">
            <v>432900</v>
          </cell>
          <cell r="H12">
            <v>435000</v>
          </cell>
        </row>
        <row r="13">
          <cell r="B13">
            <v>121</v>
          </cell>
          <cell r="C13" t="str">
            <v>Policejní sportovní klub OLYMP Praha, z.s.</v>
          </cell>
          <cell r="D13">
            <v>507000</v>
          </cell>
          <cell r="E13">
            <v>793290</v>
          </cell>
          <cell r="F13">
            <v>830000</v>
          </cell>
          <cell r="G13">
            <v>494000</v>
          </cell>
          <cell r="H13">
            <v>495000</v>
          </cell>
        </row>
        <row r="14">
          <cell r="B14">
            <v>114</v>
          </cell>
          <cell r="C14" t="str">
            <v>SC Olympia Radotín z.s.</v>
          </cell>
          <cell r="D14">
            <v>400000</v>
          </cell>
          <cell r="E14">
            <v>647891</v>
          </cell>
          <cell r="F14">
            <v>662000</v>
          </cell>
          <cell r="G14">
            <v>401700</v>
          </cell>
          <cell r="H14">
            <v>400000</v>
          </cell>
        </row>
        <row r="15">
          <cell r="B15">
            <v>116</v>
          </cell>
          <cell r="C15" t="str">
            <v>TJ Stodůlky Praha, z.s.</v>
          </cell>
          <cell r="D15">
            <v>390000</v>
          </cell>
          <cell r="E15">
            <v>686011</v>
          </cell>
          <cell r="F15">
            <v>689000</v>
          </cell>
          <cell r="G15">
            <v>410000</v>
          </cell>
          <cell r="H15">
            <v>410000</v>
          </cell>
        </row>
        <row r="16">
          <cell r="B16">
            <v>123</v>
          </cell>
          <cell r="C16" t="str">
            <v>Athletic Club Sparta Praha</v>
          </cell>
          <cell r="D16">
            <v>760000</v>
          </cell>
          <cell r="E16">
            <v>1039540</v>
          </cell>
          <cell r="F16">
            <v>1086000</v>
          </cell>
          <cell r="G16">
            <v>651700</v>
          </cell>
          <cell r="H16">
            <v>650000</v>
          </cell>
        </row>
        <row r="17">
          <cell r="B17">
            <v>111</v>
          </cell>
          <cell r="C17" t="str">
            <v>SPORTOVNÍ KLUB AKTIS PRAHA z. s.</v>
          </cell>
          <cell r="D17">
            <v>387000</v>
          </cell>
          <cell r="E17">
            <v>489415</v>
          </cell>
          <cell r="F17">
            <v>612000</v>
          </cell>
          <cell r="G17">
            <v>386400</v>
          </cell>
          <cell r="H17">
            <v>385000</v>
          </cell>
        </row>
        <row r="18">
          <cell r="B18">
            <v>104</v>
          </cell>
          <cell r="C18" t="str">
            <v>Tělocvičná jednota Sokol Praha Královské Vinohrady</v>
          </cell>
          <cell r="D18">
            <v>257000</v>
          </cell>
          <cell r="E18">
            <v>550000</v>
          </cell>
          <cell r="F18">
            <v>662000</v>
          </cell>
          <cell r="G18">
            <v>407800</v>
          </cell>
          <cell r="H18">
            <v>410000</v>
          </cell>
        </row>
        <row r="19">
          <cell r="B19">
            <v>1609</v>
          </cell>
          <cell r="C19" t="str">
            <v>HESU, z.s.</v>
          </cell>
        </row>
        <row r="20">
          <cell r="B20">
            <v>124</v>
          </cell>
          <cell r="C20" t="str">
            <v>AC Praha 1890 z.s.</v>
          </cell>
          <cell r="D20">
            <v>233000</v>
          </cell>
          <cell r="E20">
            <v>395504</v>
          </cell>
          <cell r="F20">
            <v>358000</v>
          </cell>
          <cell r="G20">
            <v>214000</v>
          </cell>
          <cell r="H20">
            <v>220000</v>
          </cell>
        </row>
        <row r="21">
          <cell r="B21">
            <v>134</v>
          </cell>
          <cell r="C21" t="str">
            <v>ATLETIKA HOSTIVAŘ z.s.</v>
          </cell>
          <cell r="D21">
            <v>200000</v>
          </cell>
          <cell r="E21">
            <v>310904</v>
          </cell>
          <cell r="F21">
            <v>364000</v>
          </cell>
          <cell r="G21">
            <v>216600</v>
          </cell>
          <cell r="H21">
            <v>220000</v>
          </cell>
        </row>
        <row r="22">
          <cell r="B22">
            <v>130</v>
          </cell>
          <cell r="C22" t="str">
            <v>ŠKOLNÍ ATLETICKÝ KLUB NOVOBORSKÁ</v>
          </cell>
          <cell r="D22">
            <v>160000</v>
          </cell>
          <cell r="E22">
            <v>214800</v>
          </cell>
          <cell r="F22">
            <v>178000</v>
          </cell>
          <cell r="G22">
            <v>109800</v>
          </cell>
          <cell r="H22">
            <v>120000</v>
          </cell>
        </row>
        <row r="23">
          <cell r="B23">
            <v>1552</v>
          </cell>
          <cell r="C23" t="str">
            <v>Tělovýchovná jednota Sokol Horní Počernice, spolek</v>
          </cell>
          <cell r="D23">
            <v>0</v>
          </cell>
          <cell r="E23">
            <v>0</v>
          </cell>
          <cell r="F23">
            <v>104000</v>
          </cell>
          <cell r="G23">
            <v>55000</v>
          </cell>
          <cell r="H23">
            <v>55000</v>
          </cell>
        </row>
        <row r="24">
          <cell r="B24">
            <v>1598</v>
          </cell>
          <cell r="C24" t="str">
            <v>Tělocvičná jednota Sokol I. Smíchov</v>
          </cell>
          <cell r="D24">
            <v>0</v>
          </cell>
          <cell r="E24">
            <v>110000</v>
          </cell>
          <cell r="F24">
            <v>92000</v>
          </cell>
          <cell r="G24">
            <v>55000</v>
          </cell>
          <cell r="H24">
            <v>55000</v>
          </cell>
        </row>
        <row r="25">
          <cell r="B25">
            <v>1602</v>
          </cell>
          <cell r="C25" t="str">
            <v>ŠAKAL Kbely - školní atletický klub Albrechtická, z. s.</v>
          </cell>
          <cell r="D25">
            <v>80000</v>
          </cell>
          <cell r="E25">
            <v>165000</v>
          </cell>
          <cell r="F25">
            <v>215000</v>
          </cell>
          <cell r="G25">
            <v>123300</v>
          </cell>
          <cell r="H25">
            <v>100000</v>
          </cell>
        </row>
        <row r="26">
          <cell r="B26">
            <v>126</v>
          </cell>
          <cell r="C26" t="str">
            <v>Atletický školní klub Mazurská, z. s</v>
          </cell>
          <cell r="D26">
            <v>55000</v>
          </cell>
          <cell r="E26">
            <v>255169</v>
          </cell>
          <cell r="F26">
            <v>256000</v>
          </cell>
          <cell r="G26">
            <v>106700</v>
          </cell>
          <cell r="H26">
            <v>115000</v>
          </cell>
        </row>
        <row r="27">
          <cell r="B27">
            <v>132</v>
          </cell>
          <cell r="C27" t="str">
            <v>Školní sportovní klub při základní škole - Újezd ?</v>
          </cell>
          <cell r="D27">
            <v>160000</v>
          </cell>
          <cell r="E27">
            <v>184928</v>
          </cell>
          <cell r="F27">
            <v>189000</v>
          </cell>
          <cell r="G27">
            <v>116000</v>
          </cell>
          <cell r="H27">
            <v>115000</v>
          </cell>
        </row>
        <row r="28">
          <cell r="B28">
            <v>1549</v>
          </cell>
          <cell r="C28" t="str">
            <v>ATLETIK RUDNÁ zapsaný spolek</v>
          </cell>
        </row>
        <row r="29">
          <cell r="B29">
            <v>117</v>
          </cell>
          <cell r="C29" t="str">
            <v>SK Aritma Praha, z.s.</v>
          </cell>
          <cell r="D29">
            <v>160000</v>
          </cell>
          <cell r="E29">
            <v>221850</v>
          </cell>
          <cell r="F29">
            <v>243000</v>
          </cell>
          <cell r="G29">
            <v>149000</v>
          </cell>
          <cell r="H29">
            <v>130000</v>
          </cell>
        </row>
        <row r="30">
          <cell r="B30">
            <v>1631</v>
          </cell>
          <cell r="C30" t="str">
            <v>AK Vega, z. s.</v>
          </cell>
          <cell r="D30">
            <v>107000</v>
          </cell>
          <cell r="E30">
            <v>164500</v>
          </cell>
          <cell r="F30">
            <v>179000</v>
          </cell>
          <cell r="G30">
            <v>110400</v>
          </cell>
          <cell r="H30">
            <v>105000</v>
          </cell>
        </row>
        <row r="31">
          <cell r="B31">
            <v>1555</v>
          </cell>
          <cell r="C31" t="str">
            <v>Atletický sportovní klub Altsport,z.s.</v>
          </cell>
        </row>
        <row r="32">
          <cell r="B32">
            <v>136</v>
          </cell>
          <cell r="C32" t="str">
            <v>Vysokoškolský sportovní klub Fakulty tělesné výchovy a sportu, z.s.</v>
          </cell>
          <cell r="D32">
            <v>55000</v>
          </cell>
          <cell r="E32">
            <v>110000</v>
          </cell>
          <cell r="F32">
            <v>146000</v>
          </cell>
          <cell r="G32">
            <v>86500</v>
          </cell>
          <cell r="H32">
            <v>90000</v>
          </cell>
        </row>
        <row r="33">
          <cell r="B33">
            <v>1643</v>
          </cell>
          <cell r="C33" t="str">
            <v>SK Antonína Čermáka, z. s.</v>
          </cell>
        </row>
        <row r="34">
          <cell r="B34">
            <v>1629</v>
          </cell>
          <cell r="C34" t="str">
            <v>SK Míle, z. s.</v>
          </cell>
          <cell r="D34">
            <v>55000</v>
          </cell>
          <cell r="E34">
            <v>105896</v>
          </cell>
          <cell r="F34">
            <v>139000</v>
          </cell>
          <cell r="G34">
            <v>85700</v>
          </cell>
          <cell r="H34">
            <v>85000</v>
          </cell>
        </row>
        <row r="35">
          <cell r="B35">
            <v>1659</v>
          </cell>
          <cell r="C35" t="str">
            <v>Sportovní Akademie Praha, z.s.</v>
          </cell>
        </row>
        <row r="36">
          <cell r="B36">
            <v>1526</v>
          </cell>
          <cell r="C36" t="str">
            <v>Sokol Dolní Počernice z.s.</v>
          </cell>
        </row>
        <row r="37">
          <cell r="B37">
            <v>118</v>
          </cell>
          <cell r="C37" t="str">
            <v>TJ ČZU Praha z.s.</v>
          </cell>
        </row>
        <row r="38">
          <cell r="B38">
            <v>110</v>
          </cell>
          <cell r="C38" t="str">
            <v>ŠSK ZŠ Jitřní Praha z.s.</v>
          </cell>
        </row>
        <row r="39">
          <cell r="B39">
            <v>1597</v>
          </cell>
          <cell r="C39" t="str">
            <v>BÁJEČNÉ ŽENY V BĚHU, z.s.</v>
          </cell>
        </row>
        <row r="40">
          <cell r="B40">
            <v>128</v>
          </cell>
          <cell r="C40" t="str">
            <v>Tělocvičná jednota Sokol Kbely</v>
          </cell>
        </row>
        <row r="41">
          <cell r="B41">
            <v>1685</v>
          </cell>
          <cell r="C41" t="str">
            <v>Štefko Running Team, z. s.</v>
          </cell>
        </row>
        <row r="42">
          <cell r="B42">
            <v>1592</v>
          </cell>
          <cell r="C42" t="str">
            <v>RBZ PRAHA s. z.</v>
          </cell>
        </row>
        <row r="43">
          <cell r="B43">
            <v>101</v>
          </cell>
          <cell r="C43" t="str">
            <v>Tělovýchovná jednota Bohemians Praha</v>
          </cell>
        </row>
        <row r="44">
          <cell r="B44">
            <v>109</v>
          </cell>
          <cell r="C44" t="str">
            <v>Nezávislý sportovní klub Sportovní Chůze Praha z.s.</v>
          </cell>
        </row>
        <row r="45">
          <cell r="B45">
            <v>1607</v>
          </cell>
          <cell r="C45" t="str">
            <v>Juniorský maratonský klub, z.s.</v>
          </cell>
        </row>
        <row r="46">
          <cell r="B46">
            <v>107</v>
          </cell>
          <cell r="C46" t="str">
            <v>Sportovní kluby Dvojka Praha z.s.</v>
          </cell>
        </row>
        <row r="47">
          <cell r="B47">
            <v>125</v>
          </cell>
          <cell r="C47" t="str">
            <v>Sri Chinmoy Marathon Team z. s.</v>
          </cell>
        </row>
        <row r="48">
          <cell r="B48">
            <v>1540</v>
          </cell>
          <cell r="C48" t="str">
            <v>SMOLA CHŮZE z.s..</v>
          </cell>
        </row>
        <row r="49">
          <cell r="B49">
            <v>1717</v>
          </cell>
          <cell r="C49" t="str">
            <v>Here To Win team, z.s.</v>
          </cell>
        </row>
        <row r="50">
          <cell r="B50">
            <v>1681</v>
          </cell>
          <cell r="C50" t="str">
            <v>Memoriál J. Odložila z.s.</v>
          </cell>
        </row>
        <row r="51">
          <cell r="B51">
            <v>1689</v>
          </cell>
          <cell r="C51" t="str">
            <v>RUN magazine team, z.s.</v>
          </cell>
        </row>
        <row r="52">
          <cell r="C52" t="str">
            <v>celkem</v>
          </cell>
          <cell r="D52">
            <v>9890000</v>
          </cell>
          <cell r="E52">
            <v>15379164</v>
          </cell>
          <cell r="F52">
            <v>16005000</v>
          </cell>
          <cell r="G52">
            <v>9530000</v>
          </cell>
          <cell r="H52">
            <v>9530000</v>
          </cell>
        </row>
        <row r="53">
          <cell r="G53">
            <v>59.543892533583254</v>
          </cell>
          <cell r="H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tletikajm@seznam.cz" TargetMode="External"/><Relationship Id="rId13" Type="http://schemas.openxmlformats.org/officeDocument/2006/relationships/hyperlink" Target="mailto:nimcova@skaritma.cz" TargetMode="External"/><Relationship Id="rId18" Type="http://schemas.openxmlformats.org/officeDocument/2006/relationships/hyperlink" Target="mailto:sp4@sp4.cz" TargetMode="External"/><Relationship Id="rId26" Type="http://schemas.openxmlformats.org/officeDocument/2006/relationships/hyperlink" Target="mailto:atletikahp@email.cz" TargetMode="External"/><Relationship Id="rId3" Type="http://schemas.openxmlformats.org/officeDocument/2006/relationships/hyperlink" Target="mailto:akvega@seznam.cz" TargetMode="External"/><Relationship Id="rId21" Type="http://schemas.openxmlformats.org/officeDocument/2006/relationships/hyperlink" Target="mailto:info@sakalkbely.cz" TargetMode="External"/><Relationship Id="rId7" Type="http://schemas.openxmlformats.org/officeDocument/2006/relationships/hyperlink" Target="mailto:behenskyp@gmail.com" TargetMode="External"/><Relationship Id="rId12" Type="http://schemas.openxmlformats.org/officeDocument/2006/relationships/hyperlink" Target="mailto:skaktis@seznam.cz" TargetMode="External"/><Relationship Id="rId17" Type="http://schemas.openxmlformats.org/officeDocument/2006/relationships/hyperlink" Target="mailto:tjsis@tjsis,cz" TargetMode="External"/><Relationship Id="rId25" Type="http://schemas.openxmlformats.org/officeDocument/2006/relationships/hyperlink" Target="mailto:pavel.sluka@vsc.cz" TargetMode="External"/><Relationship Id="rId2" Type="http://schemas.openxmlformats.org/officeDocument/2006/relationships/hyperlink" Target="mailto:acp1890@seznam.cz" TargetMode="External"/><Relationship Id="rId16" Type="http://schemas.openxmlformats.org/officeDocument/2006/relationships/hyperlink" Target="mailto:sport@zsjeseniova.cz" TargetMode="External"/><Relationship Id="rId20" Type="http://schemas.openxmlformats.org/officeDocument/2006/relationships/hyperlink" Target="mailto:kolombo1@email.cz" TargetMode="External"/><Relationship Id="rId1" Type="http://schemas.openxmlformats.org/officeDocument/2006/relationships/hyperlink" Target="mailto:sekretariat@atletikasparta.cz" TargetMode="External"/><Relationship Id="rId6" Type="http://schemas.openxmlformats.org/officeDocument/2006/relationships/hyperlink" Target="mailto:ditafrankl@gmail.com" TargetMode="External"/><Relationship Id="rId11" Type="http://schemas.openxmlformats.org/officeDocument/2006/relationships/hyperlink" Target="mailto:p.dubsky.scr@seznam.cz" TargetMode="External"/><Relationship Id="rId24" Type="http://schemas.openxmlformats.org/officeDocument/2006/relationships/hyperlink" Target="mailto:hejbal.j@seznam.cz" TargetMode="External"/><Relationship Id="rId5" Type="http://schemas.openxmlformats.org/officeDocument/2006/relationships/hyperlink" Target="mailto:askmazurska@askmazurska.cz" TargetMode="External"/><Relationship Id="rId15" Type="http://schemas.openxmlformats.org/officeDocument/2006/relationships/hyperlink" Target="mailto:martin@skmile.cz" TargetMode="External"/><Relationship Id="rId23" Type="http://schemas.openxmlformats.org/officeDocument/2006/relationships/hyperlink" Target="mailto:info@sokolvinohrady.cz" TargetMode="External"/><Relationship Id="rId10" Type="http://schemas.openxmlformats.org/officeDocument/2006/relationships/hyperlink" Target="mailto:sekretariat@pskolymp.cz" TargetMode="External"/><Relationship Id="rId19" Type="http://schemas.openxmlformats.org/officeDocument/2006/relationships/hyperlink" Target="mailto:Zuzana.Olsanova@seznam.cz" TargetMode="External"/><Relationship Id="rId4" Type="http://schemas.openxmlformats.org/officeDocument/2006/relationships/hyperlink" Target="mailto:askslavia@volny.cz" TargetMode="External"/><Relationship Id="rId9" Type="http://schemas.openxmlformats.org/officeDocument/2006/relationships/hyperlink" Target="mailto:cbk@ceskybeh.cz" TargetMode="External"/><Relationship Id="rId14" Type="http://schemas.openxmlformats.org/officeDocument/2006/relationships/hyperlink" Target="mailto:fialova@ddmpraha.cz" TargetMode="External"/><Relationship Id="rId22" Type="http://schemas.openxmlformats.org/officeDocument/2006/relationships/hyperlink" Target="mailto:fiserova@dukla.cz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3726-D2E1-490C-B7DD-E3CC35A53853}">
  <sheetPr>
    <pageSetUpPr fitToPage="1"/>
  </sheetPr>
  <dimension ref="A1:U64"/>
  <sheetViews>
    <sheetView tabSelected="1" workbookViewId="0">
      <selection sqref="A1:J1"/>
    </sheetView>
  </sheetViews>
  <sheetFormatPr defaultRowHeight="15" x14ac:dyDescent="0.25"/>
  <cols>
    <col min="1" max="1" width="42.5703125" customWidth="1"/>
    <col min="2" max="2" width="10.140625" bestFit="1" customWidth="1"/>
    <col min="3" max="3" width="11.140625" customWidth="1"/>
    <col min="4" max="4" width="11" customWidth="1"/>
    <col min="7" max="7" width="7.28515625" customWidth="1"/>
    <col min="8" max="8" width="9.5703125" customWidth="1"/>
    <col min="9" max="9" width="9.42578125" customWidth="1"/>
    <col min="10" max="10" width="3" customWidth="1"/>
  </cols>
  <sheetData>
    <row r="1" spans="1:15" s="49" customFormat="1" ht="15" customHeight="1" x14ac:dyDescent="0.25">
      <c r="A1" s="123" t="s">
        <v>361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5" x14ac:dyDescent="0.25">
      <c r="A2" s="126" t="s">
        <v>350</v>
      </c>
      <c r="B2" s="126"/>
      <c r="C2" s="126"/>
      <c r="D2" s="126"/>
      <c r="E2" s="126"/>
      <c r="F2" s="126"/>
      <c r="G2" s="126"/>
      <c r="H2" s="126"/>
      <c r="I2" s="126"/>
      <c r="J2" s="126"/>
      <c r="K2" s="36"/>
    </row>
    <row r="3" spans="1:15" x14ac:dyDescent="0.25">
      <c r="A3" s="129" t="s">
        <v>341</v>
      </c>
      <c r="B3" s="129"/>
      <c r="C3" s="129"/>
      <c r="D3" s="129"/>
      <c r="E3" s="129"/>
      <c r="F3" s="129"/>
      <c r="G3" s="129"/>
      <c r="H3" s="129"/>
      <c r="I3" s="129"/>
      <c r="J3" s="129"/>
      <c r="K3" s="36"/>
      <c r="L3" s="37"/>
    </row>
    <row r="4" spans="1:15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36"/>
      <c r="L4" s="38"/>
    </row>
    <row r="5" spans="1:15" x14ac:dyDescent="0.25">
      <c r="A5" s="131" t="s">
        <v>7</v>
      </c>
      <c r="B5" s="131"/>
      <c r="C5" s="131"/>
      <c r="D5" s="131"/>
      <c r="E5" s="131"/>
      <c r="F5" s="131"/>
      <c r="G5" s="131"/>
      <c r="H5" s="131"/>
      <c r="I5" s="131"/>
      <c r="J5" s="131"/>
      <c r="K5" s="36"/>
      <c r="L5" s="40"/>
    </row>
    <row r="6" spans="1:15" s="49" customFormat="1" x14ac:dyDescent="0.25">
      <c r="A6" s="113" t="s">
        <v>353</v>
      </c>
      <c r="B6" s="113"/>
      <c r="C6" s="113"/>
      <c r="D6" s="113"/>
      <c r="E6" s="113"/>
      <c r="F6" s="113"/>
      <c r="G6" s="113"/>
      <c r="H6" s="113"/>
      <c r="I6" s="113"/>
      <c r="J6" s="113"/>
      <c r="K6" s="36"/>
      <c r="L6" s="40"/>
    </row>
    <row r="7" spans="1:15" x14ac:dyDescent="0.25">
      <c r="A7" s="130" t="s">
        <v>352</v>
      </c>
      <c r="B7" s="130"/>
      <c r="C7" s="130"/>
      <c r="D7" s="130"/>
      <c r="E7" s="130"/>
      <c r="F7" s="130"/>
      <c r="G7" s="130"/>
      <c r="H7" s="130"/>
      <c r="I7" s="130"/>
      <c r="J7" s="130"/>
      <c r="K7" s="36"/>
      <c r="L7" s="40"/>
    </row>
    <row r="8" spans="1:15" x14ac:dyDescent="0.25">
      <c r="A8" s="132" t="s">
        <v>354</v>
      </c>
      <c r="B8" s="132"/>
      <c r="C8" s="132"/>
      <c r="D8" s="132"/>
      <c r="E8" s="132"/>
      <c r="F8" s="132"/>
      <c r="G8" s="132"/>
      <c r="H8" s="132"/>
      <c r="I8" s="132"/>
      <c r="J8" s="132"/>
      <c r="K8" s="36"/>
      <c r="L8" s="40"/>
    </row>
    <row r="9" spans="1:15" x14ac:dyDescent="0.25">
      <c r="A9" s="83" t="s">
        <v>358</v>
      </c>
      <c r="B9" s="84"/>
      <c r="C9" s="84"/>
      <c r="D9" s="84"/>
      <c r="E9" s="84"/>
      <c r="F9" s="84"/>
      <c r="G9" s="84"/>
      <c r="H9" s="84"/>
      <c r="I9" s="84"/>
      <c r="J9" s="84"/>
      <c r="K9" s="36"/>
      <c r="L9" s="38"/>
      <c r="M9" s="38"/>
    </row>
    <row r="10" spans="1:15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36"/>
      <c r="L10" s="41"/>
    </row>
    <row r="11" spans="1:15" x14ac:dyDescent="0.25">
      <c r="A11" s="78" t="s">
        <v>3</v>
      </c>
      <c r="B11" s="78"/>
      <c r="C11" s="128" t="str">
        <f>'databáze PAS'!E1</f>
        <v>PRAŽSKÝ ATLETICKÝ SVAZ</v>
      </c>
      <c r="D11" s="128"/>
      <c r="E11" s="128"/>
      <c r="F11" s="128"/>
      <c r="G11" s="128"/>
      <c r="H11" s="128"/>
      <c r="I11" s="84"/>
      <c r="J11" s="84"/>
      <c r="K11" s="36"/>
      <c r="M11" s="41"/>
    </row>
    <row r="12" spans="1:15" x14ac:dyDescent="0.25">
      <c r="A12" s="78" t="s">
        <v>4</v>
      </c>
      <c r="B12" s="78"/>
      <c r="C12" s="128">
        <f>'databáze PAS'!F1</f>
        <v>70941807</v>
      </c>
      <c r="D12" s="128"/>
      <c r="E12" s="128"/>
      <c r="F12" s="128"/>
      <c r="G12" s="128"/>
      <c r="H12" s="128"/>
      <c r="I12" s="84"/>
      <c r="J12" s="84"/>
      <c r="K12" s="36"/>
      <c r="M12" s="38"/>
      <c r="O12" s="38"/>
    </row>
    <row r="13" spans="1:15" ht="15.75" x14ac:dyDescent="0.25">
      <c r="A13" s="78" t="s">
        <v>5</v>
      </c>
      <c r="B13" s="78"/>
      <c r="C13" s="103" t="str">
        <f>IF(C14="","",VLOOKUP(C14,'databáze PAS'!B:E,4,0))</f>
        <v/>
      </c>
      <c r="D13" s="103"/>
      <c r="E13" s="103"/>
      <c r="F13" s="103"/>
      <c r="G13" s="103"/>
      <c r="H13" s="103"/>
      <c r="I13" s="84"/>
      <c r="J13" s="84"/>
      <c r="K13" s="36"/>
      <c r="M13" s="39"/>
    </row>
    <row r="14" spans="1:15" ht="15.75" x14ac:dyDescent="0.25">
      <c r="A14" s="85" t="s">
        <v>6</v>
      </c>
      <c r="B14" s="78"/>
      <c r="C14" s="127"/>
      <c r="D14" s="127"/>
      <c r="E14" s="127"/>
      <c r="F14" s="127"/>
      <c r="G14" s="127"/>
      <c r="H14" s="127"/>
      <c r="I14" s="84"/>
      <c r="J14" s="84"/>
      <c r="K14" s="36"/>
      <c r="M14" s="39"/>
    </row>
    <row r="15" spans="1:15" x14ac:dyDescent="0.25">
      <c r="A15" s="86" t="s">
        <v>317</v>
      </c>
      <c r="B15" s="86"/>
      <c r="C15" s="103" t="str">
        <f>IF(C14="","",VLOOKUP(C14,'databáze PAS'!B:C,2,0))</f>
        <v/>
      </c>
      <c r="D15" s="103"/>
      <c r="E15" s="103"/>
      <c r="F15" s="103"/>
      <c r="G15" s="103"/>
      <c r="H15" s="103"/>
      <c r="I15" s="84"/>
      <c r="J15" s="84"/>
      <c r="K15" s="36"/>
      <c r="M15" s="38"/>
    </row>
    <row r="16" spans="1:15" ht="15.75" x14ac:dyDescent="0.25">
      <c r="A16" s="78" t="s">
        <v>318</v>
      </c>
      <c r="B16" s="78"/>
      <c r="C16" s="102" t="str">
        <f>IF(C14="","",VLOOKUP(C14,'databáze PAS'!B2:K51,5,0))</f>
        <v/>
      </c>
      <c r="D16" s="102"/>
      <c r="E16" s="55" t="s">
        <v>10</v>
      </c>
      <c r="F16" s="77" t="str">
        <f>IF(C14="","",VLOOKUP(C14,'databáze PAS'!B2:L52,6,0))</f>
        <v/>
      </c>
      <c r="G16" s="55" t="s">
        <v>319</v>
      </c>
      <c r="H16" s="77" t="str">
        <f>IF(C14="","",VLOOKUP(C14,'databáze PAS'!B2:I53,7,0))</f>
        <v/>
      </c>
      <c r="I16" s="84"/>
      <c r="J16" s="84"/>
      <c r="K16" s="36"/>
      <c r="M16" s="39"/>
    </row>
    <row r="17" spans="1:13" ht="15.75" x14ac:dyDescent="0.25">
      <c r="A17" s="78" t="s">
        <v>20</v>
      </c>
      <c r="B17" s="78"/>
      <c r="C17" s="56" t="str">
        <f>IF(C14="","",VLOOKUP(C14,'databáze PAS'!B2:J52,8,0))</f>
        <v/>
      </c>
      <c r="D17" s="57"/>
      <c r="E17" s="58" t="s">
        <v>12</v>
      </c>
      <c r="F17" s="77" t="str">
        <f>IF(C14="","",VLOOKUP(C14,'databáze PAS'!B2:K54,10,0))</f>
        <v/>
      </c>
      <c r="G17" s="59"/>
      <c r="H17" s="60"/>
      <c r="I17" s="84"/>
      <c r="J17" s="84"/>
      <c r="K17" s="36"/>
      <c r="M17" s="39"/>
    </row>
    <row r="18" spans="1:13" ht="15.75" x14ac:dyDescent="0.25">
      <c r="A18" s="78" t="s">
        <v>13</v>
      </c>
      <c r="B18" s="78"/>
      <c r="C18" s="61" t="str">
        <f>IF(C14="","",VLOOKUP(C14,'databáze PAS'!B1:J50,8,0))</f>
        <v/>
      </c>
      <c r="D18" s="62"/>
      <c r="E18" s="63"/>
      <c r="F18" s="63"/>
      <c r="G18" s="64"/>
      <c r="H18" s="65"/>
      <c r="I18" s="84"/>
      <c r="J18" s="84"/>
      <c r="K18" s="36"/>
      <c r="M18" s="39"/>
    </row>
    <row r="19" spans="1:13" x14ac:dyDescent="0.25">
      <c r="A19" s="78" t="s">
        <v>14</v>
      </c>
      <c r="B19" s="78"/>
      <c r="C19" s="120" t="str">
        <f>IF(C14="","",VLOOKUP(C14,'databáze PAS'!B2:K52,9,0))</f>
        <v/>
      </c>
      <c r="D19" s="122"/>
      <c r="E19" s="64"/>
      <c r="F19" s="64"/>
      <c r="G19" s="64"/>
      <c r="H19" s="65"/>
      <c r="I19" s="84"/>
      <c r="J19" s="84"/>
      <c r="K19" s="36"/>
      <c r="M19" s="38"/>
    </row>
    <row r="20" spans="1:13" x14ac:dyDescent="0.25">
      <c r="A20" s="78" t="s">
        <v>15</v>
      </c>
      <c r="B20" s="78"/>
      <c r="C20" s="120" t="str">
        <f>IF(C14="","",VLOOKUP(C14,'databáze PAS'!B2:M52,12,0))</f>
        <v/>
      </c>
      <c r="D20" s="122"/>
      <c r="E20" s="133"/>
      <c r="F20" s="134"/>
      <c r="G20" s="134"/>
      <c r="H20" s="135"/>
      <c r="I20" s="84"/>
      <c r="J20" s="84"/>
      <c r="K20" s="36"/>
      <c r="M20" s="41"/>
    </row>
    <row r="21" spans="1:13" x14ac:dyDescent="0.25">
      <c r="A21" s="78" t="s">
        <v>16</v>
      </c>
      <c r="B21" s="78"/>
      <c r="C21" s="120" t="str">
        <f>IF(C14="","",VLOOKUP(C14,'databáze PAS'!B2:N51,13,0))</f>
        <v/>
      </c>
      <c r="D21" s="121"/>
      <c r="E21" s="66"/>
      <c r="F21" s="67"/>
      <c r="G21" s="67"/>
      <c r="H21" s="68"/>
      <c r="I21" s="84"/>
      <c r="J21" s="84"/>
      <c r="K21" s="36"/>
      <c r="M21" s="41"/>
    </row>
    <row r="22" spans="1:13" x14ac:dyDescent="0.25">
      <c r="A22" s="78" t="s">
        <v>323</v>
      </c>
      <c r="B22" s="78"/>
      <c r="C22" s="120" t="str">
        <f>IF(C14="","",VLOOKUP(C14,'databáze PAS'!B2:O51,14,0))</f>
        <v/>
      </c>
      <c r="D22" s="121"/>
      <c r="E22" s="121"/>
      <c r="F22" s="121"/>
      <c r="G22" s="121"/>
      <c r="H22" s="122"/>
      <c r="I22" s="84"/>
      <c r="J22" s="84"/>
      <c r="K22" s="36"/>
      <c r="M22" s="41"/>
    </row>
    <row r="23" spans="1:13" x14ac:dyDescent="0.25">
      <c r="A23" s="78" t="s">
        <v>324</v>
      </c>
      <c r="B23" s="78"/>
      <c r="C23" s="120" t="str">
        <f>IF(C14="","",VLOOKUP(C14,'databáze PAS'!B2:W52,22,0))</f>
        <v/>
      </c>
      <c r="D23" s="121"/>
      <c r="E23" s="122"/>
      <c r="F23" s="69"/>
      <c r="G23" s="69"/>
      <c r="H23" s="70"/>
      <c r="I23" s="84"/>
      <c r="J23" s="84"/>
      <c r="K23" s="36"/>
      <c r="M23" s="41"/>
    </row>
    <row r="24" spans="1:13" s="49" customFormat="1" x14ac:dyDescent="0.25">
      <c r="A24" s="78"/>
      <c r="B24" s="78"/>
      <c r="C24" s="64"/>
      <c r="D24" s="64"/>
      <c r="E24" s="64"/>
      <c r="F24" s="64"/>
      <c r="G24" s="64"/>
      <c r="H24" s="64"/>
      <c r="I24" s="84"/>
      <c r="J24" s="84"/>
      <c r="K24" s="36"/>
      <c r="M24" s="41"/>
    </row>
    <row r="25" spans="1:13" s="49" customFormat="1" x14ac:dyDescent="0.25">
      <c r="A25" s="78"/>
      <c r="B25" s="78"/>
      <c r="C25" s="64"/>
      <c r="D25" s="64"/>
      <c r="E25" s="64"/>
      <c r="F25" s="64"/>
      <c r="G25" s="64"/>
      <c r="H25" s="64"/>
      <c r="I25" s="84"/>
      <c r="J25" s="84"/>
      <c r="K25" s="36"/>
      <c r="M25" s="41"/>
    </row>
    <row r="26" spans="1:13" s="49" customFormat="1" x14ac:dyDescent="0.25">
      <c r="A26" s="43"/>
      <c r="B26" s="87" t="s">
        <v>0</v>
      </c>
      <c r="C26" s="87" t="s">
        <v>1</v>
      </c>
      <c r="D26" s="87" t="s">
        <v>2</v>
      </c>
      <c r="E26" s="78"/>
      <c r="F26" s="78"/>
      <c r="G26" s="42"/>
      <c r="H26" s="84"/>
      <c r="I26" s="79"/>
      <c r="J26" s="80"/>
      <c r="K26" s="81"/>
      <c r="L26" s="41"/>
    </row>
    <row r="27" spans="1:13" x14ac:dyDescent="0.25">
      <c r="A27" s="43" t="s">
        <v>340</v>
      </c>
      <c r="B27" s="71"/>
      <c r="C27" s="71"/>
      <c r="D27" s="71"/>
      <c r="E27" s="47"/>
      <c r="F27" s="47"/>
      <c r="G27" s="42"/>
      <c r="H27" s="84"/>
      <c r="I27" s="44"/>
      <c r="J27" s="44"/>
      <c r="K27" s="45"/>
      <c r="L27" s="41"/>
    </row>
    <row r="28" spans="1:13" x14ac:dyDescent="0.25">
      <c r="A28" s="43" t="s">
        <v>335</v>
      </c>
      <c r="B28" s="71"/>
      <c r="C28" s="71"/>
      <c r="D28" s="71"/>
      <c r="E28" s="47"/>
      <c r="F28" s="47"/>
      <c r="G28" s="42"/>
      <c r="H28" s="84"/>
      <c r="I28" s="44"/>
      <c r="J28" s="44"/>
      <c r="K28" s="45"/>
      <c r="L28" s="41"/>
    </row>
    <row r="29" spans="1:13" x14ac:dyDescent="0.25">
      <c r="A29" s="43" t="s">
        <v>336</v>
      </c>
      <c r="B29" s="71"/>
      <c r="C29" s="71"/>
      <c r="D29" s="71"/>
      <c r="E29" s="47"/>
      <c r="F29" s="47"/>
      <c r="G29" s="42"/>
      <c r="H29" s="84"/>
      <c r="I29" s="44"/>
      <c r="J29" s="44"/>
      <c r="K29" s="45"/>
      <c r="L29" s="41"/>
    </row>
    <row r="30" spans="1:13" x14ac:dyDescent="0.25">
      <c r="A30" s="43" t="s">
        <v>337</v>
      </c>
      <c r="B30" s="71"/>
      <c r="C30" s="71"/>
      <c r="D30" s="71"/>
      <c r="E30" s="47"/>
      <c r="F30" s="47"/>
      <c r="G30" s="42"/>
      <c r="H30" s="84"/>
      <c r="I30" s="44"/>
      <c r="J30" s="44"/>
      <c r="K30" s="45"/>
      <c r="L30" s="41"/>
    </row>
    <row r="31" spans="1:13" x14ac:dyDescent="0.25">
      <c r="A31" s="43" t="s">
        <v>338</v>
      </c>
      <c r="B31" s="71"/>
      <c r="C31" s="71"/>
      <c r="D31" s="71"/>
      <c r="E31" s="47"/>
      <c r="F31" s="47"/>
      <c r="G31" s="42"/>
      <c r="H31" s="84"/>
      <c r="I31" s="44"/>
      <c r="J31" s="44"/>
      <c r="K31" s="45"/>
      <c r="L31" s="41"/>
    </row>
    <row r="32" spans="1:13" s="49" customFormat="1" x14ac:dyDescent="0.25">
      <c r="A32" s="43" t="s">
        <v>339</v>
      </c>
      <c r="B32" s="71"/>
      <c r="C32" s="71"/>
      <c r="D32" s="71"/>
      <c r="E32" s="47"/>
      <c r="F32" s="47"/>
      <c r="G32" s="42"/>
      <c r="H32" s="84"/>
      <c r="I32" s="44"/>
      <c r="J32" s="44"/>
      <c r="K32" s="45"/>
      <c r="L32" s="41"/>
    </row>
    <row r="33" spans="1:12" s="49" customFormat="1" x14ac:dyDescent="0.25">
      <c r="A33" s="43" t="s">
        <v>342</v>
      </c>
      <c r="B33" s="114">
        <f>pořadatelství_závody!G20</f>
        <v>0</v>
      </c>
      <c r="C33" s="115"/>
      <c r="D33" s="116"/>
      <c r="E33" s="47"/>
      <c r="F33" s="47"/>
      <c r="G33" s="42"/>
      <c r="H33" s="84"/>
      <c r="I33" s="44"/>
      <c r="J33" s="44"/>
      <c r="K33" s="45"/>
      <c r="L33" s="41"/>
    </row>
    <row r="34" spans="1:12" s="49" customFormat="1" x14ac:dyDescent="0.25">
      <c r="A34" s="43" t="s">
        <v>347</v>
      </c>
      <c r="B34" s="114">
        <f>pořadatelství_závody!D42</f>
        <v>0</v>
      </c>
      <c r="C34" s="115"/>
      <c r="D34" s="116"/>
      <c r="E34" s="47"/>
      <c r="F34" s="47"/>
      <c r="G34" s="42"/>
      <c r="H34" s="84"/>
      <c r="I34" s="44"/>
      <c r="J34" s="44"/>
      <c r="K34" s="45"/>
      <c r="L34" s="41"/>
    </row>
    <row r="35" spans="1:12" s="49" customFormat="1" x14ac:dyDescent="0.25">
      <c r="A35" s="48" t="s">
        <v>357</v>
      </c>
      <c r="B35" s="117"/>
      <c r="C35" s="118"/>
      <c r="D35" s="119"/>
      <c r="E35" s="47"/>
      <c r="F35" s="47"/>
      <c r="G35" s="42"/>
      <c r="H35" s="84"/>
      <c r="I35" s="44"/>
      <c r="J35" s="44"/>
      <c r="K35" s="45"/>
      <c r="L35" s="41"/>
    </row>
    <row r="36" spans="1:12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L36" s="38"/>
    </row>
    <row r="37" spans="1:12" x14ac:dyDescent="0.25">
      <c r="A37" s="88" t="s">
        <v>325</v>
      </c>
      <c r="B37" s="46"/>
      <c r="C37" s="46"/>
      <c r="D37" s="46"/>
      <c r="E37" s="46"/>
      <c r="F37" s="46"/>
      <c r="G37" s="46"/>
      <c r="H37" s="46"/>
      <c r="I37" s="46"/>
      <c r="J37" s="84"/>
      <c r="L37" s="41"/>
    </row>
    <row r="38" spans="1:12" ht="18.75" customHeight="1" x14ac:dyDescent="0.25">
      <c r="A38" s="125" t="s">
        <v>359</v>
      </c>
      <c r="B38" s="125"/>
      <c r="C38" s="125"/>
      <c r="D38" s="125"/>
      <c r="E38" s="125"/>
      <c r="F38" s="125"/>
      <c r="G38" s="125"/>
      <c r="H38" s="125"/>
      <c r="I38" s="125"/>
      <c r="J38" s="125"/>
      <c r="L38" s="41"/>
    </row>
    <row r="39" spans="1:12" ht="18.75" customHeight="1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L39" s="41"/>
    </row>
    <row r="40" spans="1:12" ht="13.5" customHeight="1" x14ac:dyDescent="0.25">
      <c r="A40" s="88"/>
      <c r="B40" s="46"/>
      <c r="C40" s="46"/>
      <c r="D40" s="46"/>
      <c r="E40" s="46"/>
      <c r="F40" s="46"/>
      <c r="G40" s="46"/>
      <c r="H40" s="46"/>
      <c r="I40" s="46"/>
      <c r="J40" s="84"/>
      <c r="L40" s="41"/>
    </row>
    <row r="41" spans="1:12" ht="13.5" customHeight="1" x14ac:dyDescent="0.25">
      <c r="A41" s="89" t="s">
        <v>326</v>
      </c>
      <c r="B41" s="46"/>
      <c r="C41" s="46"/>
      <c r="D41" s="46"/>
      <c r="E41" s="46"/>
      <c r="F41" s="46"/>
      <c r="G41" s="46"/>
      <c r="H41" s="46"/>
      <c r="I41" s="46"/>
      <c r="J41" s="84"/>
      <c r="L41" s="41"/>
    </row>
    <row r="42" spans="1:12" x14ac:dyDescent="0.25">
      <c r="A42" s="90" t="s">
        <v>327</v>
      </c>
      <c r="B42" s="46"/>
      <c r="C42" s="46"/>
      <c r="D42" s="46"/>
      <c r="E42" s="46"/>
      <c r="F42" s="46"/>
      <c r="G42" s="46"/>
      <c r="H42" s="46"/>
      <c r="I42" s="46"/>
      <c r="J42" s="84"/>
      <c r="L42" s="41"/>
    </row>
    <row r="43" spans="1:12" x14ac:dyDescent="0.25">
      <c r="A43" s="91" t="s">
        <v>328</v>
      </c>
      <c r="B43" s="46"/>
      <c r="C43" s="46"/>
      <c r="D43" s="46"/>
      <c r="E43" s="46"/>
      <c r="F43" s="46"/>
      <c r="G43" s="46"/>
      <c r="H43" s="46"/>
      <c r="I43" s="46"/>
      <c r="J43" s="84"/>
    </row>
    <row r="44" spans="1:12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84"/>
    </row>
    <row r="45" spans="1:12" x14ac:dyDescent="0.25">
      <c r="A45" s="93" t="s">
        <v>329</v>
      </c>
      <c r="B45" s="92"/>
      <c r="C45" s="92"/>
      <c r="D45" s="92"/>
      <c r="E45" s="92"/>
      <c r="F45" s="92"/>
      <c r="G45" s="92"/>
      <c r="H45" s="92"/>
      <c r="I45" s="92"/>
      <c r="J45" s="84"/>
    </row>
    <row r="46" spans="1:12" x14ac:dyDescent="0.25">
      <c r="A46" s="94" t="s">
        <v>330</v>
      </c>
      <c r="B46" s="92"/>
      <c r="C46" s="92"/>
      <c r="D46" s="92"/>
      <c r="E46" s="92"/>
      <c r="F46" s="92"/>
      <c r="G46" s="92"/>
      <c r="H46" s="92"/>
      <c r="I46" s="92"/>
      <c r="J46" s="84"/>
    </row>
    <row r="47" spans="1:12" x14ac:dyDescent="0.25">
      <c r="A47" s="95" t="s">
        <v>334</v>
      </c>
      <c r="B47" s="92"/>
      <c r="C47" s="92"/>
      <c r="D47" s="92"/>
      <c r="E47" s="92"/>
      <c r="F47" s="92"/>
      <c r="G47" s="92"/>
      <c r="H47" s="92"/>
      <c r="I47" s="92"/>
      <c r="J47" s="84"/>
    </row>
    <row r="48" spans="1:12" x14ac:dyDescent="0.25">
      <c r="A48" s="95" t="s">
        <v>355</v>
      </c>
      <c r="B48" s="92"/>
      <c r="C48" s="92"/>
      <c r="D48" s="92"/>
      <c r="E48" s="92"/>
      <c r="F48" s="92"/>
      <c r="G48" s="92"/>
      <c r="H48" s="92"/>
      <c r="I48" s="92"/>
      <c r="J48" s="84"/>
    </row>
    <row r="49" spans="1:21" x14ac:dyDescent="0.25">
      <c r="A49" s="95" t="s">
        <v>356</v>
      </c>
      <c r="B49" s="92"/>
      <c r="C49" s="92"/>
      <c r="D49" s="92"/>
      <c r="E49" s="92"/>
      <c r="F49" s="92"/>
      <c r="G49" s="92"/>
      <c r="H49" s="92"/>
      <c r="I49" s="92"/>
      <c r="J49" s="84"/>
      <c r="M49" s="49"/>
      <c r="N49" s="49"/>
      <c r="O49" s="49"/>
      <c r="P49" s="49"/>
      <c r="Q49" s="49"/>
      <c r="R49" s="49"/>
      <c r="S49" s="49"/>
      <c r="T49" s="49"/>
      <c r="U49" s="49"/>
    </row>
    <row r="50" spans="1:21" x14ac:dyDescent="0.25">
      <c r="A50" s="101" t="s">
        <v>351</v>
      </c>
      <c r="B50" s="101"/>
      <c r="C50" s="101"/>
      <c r="D50" s="101"/>
      <c r="E50" s="101"/>
      <c r="F50" s="101"/>
      <c r="G50" s="101"/>
      <c r="H50" s="101"/>
      <c r="I50" s="101"/>
      <c r="J50" s="84"/>
      <c r="M50" s="49"/>
      <c r="N50" s="49"/>
      <c r="O50" s="49"/>
      <c r="P50" s="49"/>
      <c r="Q50" s="49"/>
      <c r="R50" s="49"/>
      <c r="S50" s="49"/>
      <c r="T50" s="49"/>
      <c r="U50" s="49"/>
    </row>
    <row r="51" spans="1:21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84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96" t="s">
        <v>333</v>
      </c>
      <c r="B52" s="97">
        <f ca="1">TODAY()</f>
        <v>44873</v>
      </c>
      <c r="C52" s="92"/>
      <c r="D52" s="92"/>
      <c r="E52" s="92"/>
      <c r="F52" s="92"/>
      <c r="G52" s="92"/>
      <c r="H52" s="92"/>
      <c r="I52" s="92"/>
      <c r="J52" s="84"/>
      <c r="M52" s="49"/>
      <c r="N52" s="49"/>
      <c r="O52" s="49"/>
      <c r="P52" s="49"/>
      <c r="Q52" s="49"/>
      <c r="R52" s="49"/>
      <c r="S52" s="49"/>
      <c r="T52" s="49"/>
      <c r="U52" s="49"/>
    </row>
    <row r="53" spans="1:21" x14ac:dyDescent="0.25">
      <c r="A53" s="98"/>
      <c r="B53" s="92"/>
      <c r="C53" s="92"/>
      <c r="D53" s="92"/>
      <c r="E53" s="92"/>
      <c r="F53" s="92"/>
      <c r="G53" s="92"/>
      <c r="H53" s="92"/>
      <c r="I53" s="92"/>
      <c r="J53" s="84"/>
    </row>
    <row r="54" spans="1:21" x14ac:dyDescent="0.25">
      <c r="A54" s="98"/>
      <c r="B54" s="104"/>
      <c r="C54" s="105"/>
      <c r="D54" s="105"/>
      <c r="E54" s="105"/>
      <c r="F54" s="105"/>
      <c r="G54" s="105"/>
      <c r="H54" s="105"/>
      <c r="I54" s="106"/>
      <c r="J54" s="84"/>
    </row>
    <row r="55" spans="1:21" x14ac:dyDescent="0.25">
      <c r="A55" s="96" t="s">
        <v>362</v>
      </c>
      <c r="B55" s="107"/>
      <c r="C55" s="108"/>
      <c r="D55" s="108"/>
      <c r="E55" s="108"/>
      <c r="F55" s="108"/>
      <c r="G55" s="108"/>
      <c r="H55" s="108"/>
      <c r="I55" s="109"/>
      <c r="J55" s="84"/>
    </row>
    <row r="56" spans="1:21" x14ac:dyDescent="0.25">
      <c r="A56" s="99"/>
      <c r="B56" s="107"/>
      <c r="C56" s="108"/>
      <c r="D56" s="108"/>
      <c r="E56" s="108"/>
      <c r="F56" s="108"/>
      <c r="G56" s="108"/>
      <c r="H56" s="108"/>
      <c r="I56" s="109"/>
      <c r="J56" s="84"/>
    </row>
    <row r="57" spans="1:21" x14ac:dyDescent="0.25">
      <c r="A57" s="96"/>
      <c r="B57" s="110"/>
      <c r="C57" s="111"/>
      <c r="D57" s="111"/>
      <c r="E57" s="111"/>
      <c r="F57" s="111"/>
      <c r="G57" s="111"/>
      <c r="H57" s="111"/>
      <c r="I57" s="112"/>
      <c r="J57" s="84"/>
    </row>
    <row r="58" spans="1:21" x14ac:dyDescent="0.25">
      <c r="A58" s="96" t="s">
        <v>360</v>
      </c>
      <c r="B58" s="92"/>
      <c r="C58" s="92"/>
      <c r="D58" s="92"/>
      <c r="E58" s="92"/>
      <c r="F58" s="92"/>
      <c r="G58" s="92"/>
      <c r="H58" s="92"/>
      <c r="I58" s="92"/>
      <c r="J58" s="84"/>
    </row>
    <row r="59" spans="1:21" x14ac:dyDescent="0.25">
      <c r="A59" s="96"/>
      <c r="B59" s="92"/>
      <c r="C59" s="92"/>
      <c r="D59" s="92"/>
      <c r="E59" s="92"/>
      <c r="F59" s="92"/>
      <c r="G59" s="92"/>
      <c r="H59" s="92"/>
      <c r="I59" s="92"/>
      <c r="J59" s="84"/>
    </row>
    <row r="60" spans="1:21" x14ac:dyDescent="0.25">
      <c r="A60" s="96"/>
      <c r="B60" s="92"/>
      <c r="C60" s="92"/>
      <c r="D60" s="92"/>
      <c r="E60" s="92"/>
      <c r="F60" s="92"/>
      <c r="G60" s="92"/>
      <c r="H60" s="92"/>
      <c r="I60" s="92"/>
      <c r="J60" s="84"/>
    </row>
    <row r="61" spans="1:21" x14ac:dyDescent="0.25">
      <c r="A61" s="100"/>
      <c r="B61" s="92"/>
      <c r="C61" s="92"/>
      <c r="D61" s="92"/>
      <c r="E61" s="92"/>
      <c r="F61" s="92"/>
      <c r="G61" s="92"/>
      <c r="H61" s="92"/>
      <c r="I61" s="92"/>
      <c r="J61" s="84"/>
    </row>
    <row r="62" spans="1:21" x14ac:dyDescent="0.25">
      <c r="A62" s="100" t="s">
        <v>331</v>
      </c>
      <c r="B62" s="92"/>
      <c r="C62" s="92"/>
      <c r="D62" s="92"/>
      <c r="E62" s="92"/>
      <c r="F62" s="92"/>
      <c r="G62" s="92"/>
      <c r="H62" s="92"/>
      <c r="I62" s="92"/>
      <c r="J62" s="84"/>
    </row>
    <row r="63" spans="1:21" ht="15" customHeight="1" x14ac:dyDescent="0.25">
      <c r="A63" s="124" t="s">
        <v>332</v>
      </c>
      <c r="B63" s="124"/>
      <c r="C63" s="124"/>
      <c r="D63" s="124"/>
      <c r="E63" s="124"/>
      <c r="F63" s="124"/>
      <c r="G63" s="124"/>
      <c r="H63" s="124"/>
      <c r="I63" s="124"/>
      <c r="J63" s="84"/>
    </row>
    <row r="64" spans="1:21" x14ac:dyDescent="0.25">
      <c r="A64" s="124"/>
      <c r="B64" s="124"/>
      <c r="C64" s="124"/>
      <c r="D64" s="124"/>
      <c r="E64" s="124"/>
      <c r="F64" s="124"/>
      <c r="G64" s="124"/>
      <c r="H64" s="124"/>
      <c r="I64" s="124"/>
      <c r="J64" s="84"/>
    </row>
  </sheetData>
  <sheetProtection algorithmName="SHA-512" hashValue="s9AA98B+Cbwvnlb39PK2gsEQCwIex3BnE3tQ0UlLQjo6baMdY9hEgp0rOTbq6WFqQBE+B1zXO1z6zS+qWRrgSQ==" saltValue="gQjddughCKdulOPp9jVHIQ==" spinCount="100000" sheet="1" objects="1" scenarios="1"/>
  <mergeCells count="26">
    <mergeCell ref="A1:J1"/>
    <mergeCell ref="A63:I64"/>
    <mergeCell ref="A38:J39"/>
    <mergeCell ref="A2:J2"/>
    <mergeCell ref="C14:H14"/>
    <mergeCell ref="C11:H11"/>
    <mergeCell ref="C12:H12"/>
    <mergeCell ref="C13:H13"/>
    <mergeCell ref="A3:J3"/>
    <mergeCell ref="A7:J7"/>
    <mergeCell ref="A5:J5"/>
    <mergeCell ref="A8:J8"/>
    <mergeCell ref="E20:H20"/>
    <mergeCell ref="C20:D20"/>
    <mergeCell ref="C19:D19"/>
    <mergeCell ref="C21:D21"/>
    <mergeCell ref="A50:I50"/>
    <mergeCell ref="C16:D16"/>
    <mergeCell ref="C15:H15"/>
    <mergeCell ref="B54:I57"/>
    <mergeCell ref="A6:J6"/>
    <mergeCell ref="B34:D34"/>
    <mergeCell ref="B33:D33"/>
    <mergeCell ref="B35:D35"/>
    <mergeCell ref="C22:H22"/>
    <mergeCell ref="C23:E23"/>
  </mergeCells>
  <printOptions horizontalCentered="1" verticalCentered="1"/>
  <pageMargins left="0.31496062992125984" right="0.11811023622047245" top="0.19685039370078741" bottom="0.19685039370078741" header="0.31496062992125984" footer="0.31496062992125984"/>
  <pageSetup paperSize="9" scale="8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1E7FC-6EB8-4C6A-BD1E-CD94FEB40936}">
  <dimension ref="A1:G42"/>
  <sheetViews>
    <sheetView workbookViewId="0">
      <selection activeCell="A2" sqref="A2"/>
    </sheetView>
  </sheetViews>
  <sheetFormatPr defaultRowHeight="15" x14ac:dyDescent="0.25"/>
  <cols>
    <col min="1" max="1" width="13.5703125" style="50" bestFit="1" customWidth="1"/>
    <col min="2" max="2" width="39.140625" bestFit="1" customWidth="1"/>
    <col min="3" max="3" width="16.28515625" style="54" bestFit="1" customWidth="1"/>
    <col min="4" max="4" width="6.42578125" style="54" bestFit="1" customWidth="1"/>
    <col min="6" max="6" width="34.28515625" bestFit="1" customWidth="1"/>
    <col min="7" max="7" width="6" bestFit="1" customWidth="1"/>
  </cols>
  <sheetData>
    <row r="1" spans="1:7" x14ac:dyDescent="0.25">
      <c r="A1" s="52" t="s">
        <v>343</v>
      </c>
      <c r="B1" s="51" t="s">
        <v>346</v>
      </c>
      <c r="C1" s="53" t="s">
        <v>345</v>
      </c>
      <c r="D1" s="53" t="s">
        <v>344</v>
      </c>
      <c r="F1" s="51" t="s">
        <v>349</v>
      </c>
      <c r="G1" s="51" t="s">
        <v>348</v>
      </c>
    </row>
    <row r="2" spans="1:7" x14ac:dyDescent="0.25">
      <c r="A2" s="73"/>
      <c r="B2" s="74"/>
      <c r="C2" s="76"/>
      <c r="D2" s="72" t="str">
        <f>IF(C2="","",IF(C2&lt;=8,1,2))</f>
        <v/>
      </c>
      <c r="F2" s="74"/>
      <c r="G2" s="72" t="str">
        <f>IF(F2="","",1)</f>
        <v/>
      </c>
    </row>
    <row r="3" spans="1:7" x14ac:dyDescent="0.25">
      <c r="A3" s="73"/>
      <c r="B3" s="74"/>
      <c r="C3" s="76"/>
      <c r="D3" s="72" t="str">
        <f t="shared" ref="D3:D41" si="0">IF(C3="","",IF(C3&lt;=8,1,2))</f>
        <v/>
      </c>
      <c r="F3" s="74"/>
      <c r="G3" s="72" t="str">
        <f t="shared" ref="G3:G19" si="1">IF(F3="","",1)</f>
        <v/>
      </c>
    </row>
    <row r="4" spans="1:7" x14ac:dyDescent="0.25">
      <c r="A4" s="73"/>
      <c r="B4" s="74"/>
      <c r="C4" s="76"/>
      <c r="D4" s="72" t="str">
        <f t="shared" si="0"/>
        <v/>
      </c>
      <c r="F4" s="74"/>
      <c r="G4" s="72" t="str">
        <f t="shared" si="1"/>
        <v/>
      </c>
    </row>
    <row r="5" spans="1:7" x14ac:dyDescent="0.25">
      <c r="A5" s="73"/>
      <c r="B5" s="74"/>
      <c r="C5" s="76"/>
      <c r="D5" s="72" t="str">
        <f t="shared" si="0"/>
        <v/>
      </c>
      <c r="F5" s="74"/>
      <c r="G5" s="72" t="str">
        <f t="shared" si="1"/>
        <v/>
      </c>
    </row>
    <row r="6" spans="1:7" x14ac:dyDescent="0.25">
      <c r="A6" s="73"/>
      <c r="B6" s="74"/>
      <c r="C6" s="76"/>
      <c r="D6" s="72" t="str">
        <f t="shared" si="0"/>
        <v/>
      </c>
      <c r="F6" s="74"/>
      <c r="G6" s="72" t="str">
        <f t="shared" si="1"/>
        <v/>
      </c>
    </row>
    <row r="7" spans="1:7" s="49" customFormat="1" x14ac:dyDescent="0.25">
      <c r="A7" s="73"/>
      <c r="B7" s="74"/>
      <c r="C7" s="76"/>
      <c r="D7" s="72" t="str">
        <f t="shared" si="0"/>
        <v/>
      </c>
      <c r="F7" s="74"/>
      <c r="G7" s="72" t="str">
        <f t="shared" si="1"/>
        <v/>
      </c>
    </row>
    <row r="8" spans="1:7" s="49" customFormat="1" x14ac:dyDescent="0.25">
      <c r="A8" s="73"/>
      <c r="B8" s="74"/>
      <c r="C8" s="76"/>
      <c r="D8" s="72" t="str">
        <f t="shared" si="0"/>
        <v/>
      </c>
      <c r="F8" s="74"/>
      <c r="G8" s="72" t="str">
        <f t="shared" si="1"/>
        <v/>
      </c>
    </row>
    <row r="9" spans="1:7" s="49" customFormat="1" x14ac:dyDescent="0.25">
      <c r="A9" s="73"/>
      <c r="B9" s="74"/>
      <c r="C9" s="76"/>
      <c r="D9" s="72" t="str">
        <f t="shared" si="0"/>
        <v/>
      </c>
      <c r="F9" s="74"/>
      <c r="G9" s="72" t="str">
        <f t="shared" si="1"/>
        <v/>
      </c>
    </row>
    <row r="10" spans="1:7" s="49" customFormat="1" x14ac:dyDescent="0.25">
      <c r="A10" s="73"/>
      <c r="B10" s="74"/>
      <c r="C10" s="76"/>
      <c r="D10" s="72" t="str">
        <f t="shared" si="0"/>
        <v/>
      </c>
      <c r="F10" s="74"/>
      <c r="G10" s="72" t="str">
        <f t="shared" si="1"/>
        <v/>
      </c>
    </row>
    <row r="11" spans="1:7" s="49" customFormat="1" x14ac:dyDescent="0.25">
      <c r="A11" s="73"/>
      <c r="B11" s="74"/>
      <c r="C11" s="76"/>
      <c r="D11" s="72" t="str">
        <f t="shared" si="0"/>
        <v/>
      </c>
      <c r="F11" s="74"/>
      <c r="G11" s="72" t="str">
        <f t="shared" si="1"/>
        <v/>
      </c>
    </row>
    <row r="12" spans="1:7" s="49" customFormat="1" x14ac:dyDescent="0.25">
      <c r="A12" s="73"/>
      <c r="B12" s="74"/>
      <c r="C12" s="76"/>
      <c r="D12" s="72" t="str">
        <f t="shared" si="0"/>
        <v/>
      </c>
      <c r="F12" s="74"/>
      <c r="G12" s="72" t="str">
        <f t="shared" si="1"/>
        <v/>
      </c>
    </row>
    <row r="13" spans="1:7" s="49" customFormat="1" x14ac:dyDescent="0.25">
      <c r="A13" s="73"/>
      <c r="B13" s="74"/>
      <c r="C13" s="76"/>
      <c r="D13" s="72" t="str">
        <f t="shared" si="0"/>
        <v/>
      </c>
      <c r="F13" s="74"/>
      <c r="G13" s="72" t="str">
        <f t="shared" si="1"/>
        <v/>
      </c>
    </row>
    <row r="14" spans="1:7" s="49" customFormat="1" x14ac:dyDescent="0.25">
      <c r="A14" s="73"/>
      <c r="B14" s="74"/>
      <c r="C14" s="76"/>
      <c r="D14" s="72" t="str">
        <f t="shared" si="0"/>
        <v/>
      </c>
      <c r="F14" s="74"/>
      <c r="G14" s="72" t="str">
        <f t="shared" si="1"/>
        <v/>
      </c>
    </row>
    <row r="15" spans="1:7" s="49" customFormat="1" x14ac:dyDescent="0.25">
      <c r="A15" s="73"/>
      <c r="B15" s="74"/>
      <c r="C15" s="76"/>
      <c r="D15" s="72" t="str">
        <f t="shared" si="0"/>
        <v/>
      </c>
      <c r="F15" s="74"/>
      <c r="G15" s="72" t="str">
        <f t="shared" si="1"/>
        <v/>
      </c>
    </row>
    <row r="16" spans="1:7" s="49" customFormat="1" x14ac:dyDescent="0.25">
      <c r="A16" s="73"/>
      <c r="B16" s="74"/>
      <c r="C16" s="76"/>
      <c r="D16" s="72" t="str">
        <f t="shared" si="0"/>
        <v/>
      </c>
      <c r="F16" s="74"/>
      <c r="G16" s="72" t="str">
        <f t="shared" si="1"/>
        <v/>
      </c>
    </row>
    <row r="17" spans="1:7" s="49" customFormat="1" x14ac:dyDescent="0.25">
      <c r="A17" s="73"/>
      <c r="B17" s="74"/>
      <c r="C17" s="76"/>
      <c r="D17" s="72" t="str">
        <f t="shared" si="0"/>
        <v/>
      </c>
      <c r="F17" s="74"/>
      <c r="G17" s="72" t="str">
        <f t="shared" si="1"/>
        <v/>
      </c>
    </row>
    <row r="18" spans="1:7" x14ac:dyDescent="0.25">
      <c r="A18" s="73"/>
      <c r="B18" s="74"/>
      <c r="C18" s="76"/>
      <c r="D18" s="72" t="str">
        <f t="shared" si="0"/>
        <v/>
      </c>
      <c r="F18" s="74"/>
      <c r="G18" s="72" t="str">
        <f t="shared" si="1"/>
        <v/>
      </c>
    </row>
    <row r="19" spans="1:7" x14ac:dyDescent="0.25">
      <c r="A19" s="73"/>
      <c r="B19" s="74"/>
      <c r="C19" s="76"/>
      <c r="D19" s="72" t="str">
        <f t="shared" si="0"/>
        <v/>
      </c>
      <c r="F19" s="74"/>
      <c r="G19" s="72" t="str">
        <f t="shared" si="1"/>
        <v/>
      </c>
    </row>
    <row r="20" spans="1:7" x14ac:dyDescent="0.25">
      <c r="A20" s="73"/>
      <c r="B20" s="74"/>
      <c r="C20" s="76"/>
      <c r="D20" s="72" t="str">
        <f t="shared" si="0"/>
        <v/>
      </c>
      <c r="F20" s="51" t="s">
        <v>316</v>
      </c>
      <c r="G20" s="75">
        <f>SUM(G2:G19)</f>
        <v>0</v>
      </c>
    </row>
    <row r="21" spans="1:7" x14ac:dyDescent="0.25">
      <c r="A21" s="73"/>
      <c r="B21" s="74"/>
      <c r="C21" s="76"/>
      <c r="D21" s="72" t="str">
        <f t="shared" si="0"/>
        <v/>
      </c>
    </row>
    <row r="22" spans="1:7" x14ac:dyDescent="0.25">
      <c r="A22" s="73"/>
      <c r="B22" s="74"/>
      <c r="C22" s="76"/>
      <c r="D22" s="72" t="str">
        <f t="shared" si="0"/>
        <v/>
      </c>
    </row>
    <row r="23" spans="1:7" x14ac:dyDescent="0.25">
      <c r="A23" s="73"/>
      <c r="B23" s="74"/>
      <c r="C23" s="76"/>
      <c r="D23" s="72" t="str">
        <f t="shared" si="0"/>
        <v/>
      </c>
    </row>
    <row r="24" spans="1:7" x14ac:dyDescent="0.25">
      <c r="A24" s="73"/>
      <c r="B24" s="74"/>
      <c r="C24" s="76"/>
      <c r="D24" s="72" t="str">
        <f t="shared" si="0"/>
        <v/>
      </c>
    </row>
    <row r="25" spans="1:7" x14ac:dyDescent="0.25">
      <c r="A25" s="73"/>
      <c r="B25" s="74"/>
      <c r="C25" s="76"/>
      <c r="D25" s="72" t="str">
        <f t="shared" si="0"/>
        <v/>
      </c>
    </row>
    <row r="26" spans="1:7" x14ac:dyDescent="0.25">
      <c r="A26" s="73"/>
      <c r="B26" s="74"/>
      <c r="C26" s="76"/>
      <c r="D26" s="72" t="str">
        <f t="shared" si="0"/>
        <v/>
      </c>
    </row>
    <row r="27" spans="1:7" x14ac:dyDescent="0.25">
      <c r="A27" s="73"/>
      <c r="B27" s="74"/>
      <c r="C27" s="76"/>
      <c r="D27" s="72" t="str">
        <f t="shared" si="0"/>
        <v/>
      </c>
    </row>
    <row r="28" spans="1:7" x14ac:dyDescent="0.25">
      <c r="A28" s="73"/>
      <c r="B28" s="74"/>
      <c r="C28" s="76"/>
      <c r="D28" s="72" t="str">
        <f t="shared" si="0"/>
        <v/>
      </c>
    </row>
    <row r="29" spans="1:7" x14ac:dyDescent="0.25">
      <c r="A29" s="73"/>
      <c r="B29" s="74"/>
      <c r="C29" s="76"/>
      <c r="D29" s="72" t="str">
        <f t="shared" si="0"/>
        <v/>
      </c>
    </row>
    <row r="30" spans="1:7" x14ac:dyDescent="0.25">
      <c r="A30" s="73"/>
      <c r="B30" s="74"/>
      <c r="C30" s="76"/>
      <c r="D30" s="72" t="str">
        <f t="shared" si="0"/>
        <v/>
      </c>
    </row>
    <row r="31" spans="1:7" x14ac:dyDescent="0.25">
      <c r="A31" s="73"/>
      <c r="B31" s="74"/>
      <c r="C31" s="76"/>
      <c r="D31" s="72" t="str">
        <f t="shared" si="0"/>
        <v/>
      </c>
    </row>
    <row r="32" spans="1:7" x14ac:dyDescent="0.25">
      <c r="A32" s="73"/>
      <c r="B32" s="74"/>
      <c r="C32" s="76"/>
      <c r="D32" s="72" t="str">
        <f t="shared" si="0"/>
        <v/>
      </c>
    </row>
    <row r="33" spans="1:4" x14ac:dyDescent="0.25">
      <c r="A33" s="73"/>
      <c r="B33" s="74"/>
      <c r="C33" s="76"/>
      <c r="D33" s="72" t="str">
        <f t="shared" si="0"/>
        <v/>
      </c>
    </row>
    <row r="34" spans="1:4" x14ac:dyDescent="0.25">
      <c r="A34" s="73"/>
      <c r="B34" s="74"/>
      <c r="C34" s="76"/>
      <c r="D34" s="72" t="str">
        <f t="shared" si="0"/>
        <v/>
      </c>
    </row>
    <row r="35" spans="1:4" x14ac:dyDescent="0.25">
      <c r="A35" s="73"/>
      <c r="B35" s="74"/>
      <c r="C35" s="76"/>
      <c r="D35" s="72" t="str">
        <f t="shared" si="0"/>
        <v/>
      </c>
    </row>
    <row r="36" spans="1:4" x14ac:dyDescent="0.25">
      <c r="A36" s="73"/>
      <c r="B36" s="74"/>
      <c r="C36" s="76"/>
      <c r="D36" s="72" t="str">
        <f t="shared" si="0"/>
        <v/>
      </c>
    </row>
    <row r="37" spans="1:4" x14ac:dyDescent="0.25">
      <c r="A37" s="73"/>
      <c r="B37" s="74"/>
      <c r="C37" s="76"/>
      <c r="D37" s="72" t="str">
        <f t="shared" si="0"/>
        <v/>
      </c>
    </row>
    <row r="38" spans="1:4" x14ac:dyDescent="0.25">
      <c r="A38" s="73"/>
      <c r="B38" s="74"/>
      <c r="C38" s="76"/>
      <c r="D38" s="72" t="str">
        <f t="shared" si="0"/>
        <v/>
      </c>
    </row>
    <row r="39" spans="1:4" x14ac:dyDescent="0.25">
      <c r="A39" s="73"/>
      <c r="B39" s="74"/>
      <c r="C39" s="76"/>
      <c r="D39" s="72" t="str">
        <f t="shared" si="0"/>
        <v/>
      </c>
    </row>
    <row r="40" spans="1:4" x14ac:dyDescent="0.25">
      <c r="A40" s="73"/>
      <c r="B40" s="74"/>
      <c r="C40" s="76"/>
      <c r="D40" s="72" t="str">
        <f t="shared" si="0"/>
        <v/>
      </c>
    </row>
    <row r="41" spans="1:4" x14ac:dyDescent="0.25">
      <c r="A41" s="73"/>
      <c r="B41" s="74"/>
      <c r="C41" s="76"/>
      <c r="D41" s="72" t="str">
        <f t="shared" si="0"/>
        <v/>
      </c>
    </row>
    <row r="42" spans="1:4" x14ac:dyDescent="0.25">
      <c r="A42" s="52" t="s">
        <v>316</v>
      </c>
      <c r="D42" s="72">
        <f>SUM(D2:D41)</f>
        <v>0</v>
      </c>
    </row>
  </sheetData>
  <sheetProtection algorithmName="SHA-512" hashValue="/3ctHaki3OHgY5uITQsfuvJ+mC/sWfGUSJf+ltYgkuRpccWgAUf1map57buvUkwvWwRD1JYishUYL8PvkCuyvA==" saltValue="6zGpCs4QIAXO2Iork2aS6A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4085F-99D9-4020-8914-98532C87833D}">
  <sheetPr>
    <tabColor theme="0"/>
  </sheetPr>
  <dimension ref="A1:Z53"/>
  <sheetViews>
    <sheetView workbookViewId="0">
      <selection activeCell="E12" sqref="E12"/>
    </sheetView>
  </sheetViews>
  <sheetFormatPr defaultColWidth="8.85546875" defaultRowHeight="12.75" x14ac:dyDescent="0.2"/>
  <cols>
    <col min="1" max="1" width="10.7109375" style="3" bestFit="1" customWidth="1"/>
    <col min="2" max="2" width="9" style="29" bestFit="1" customWidth="1"/>
    <col min="3" max="3" width="9" style="29" customWidth="1"/>
    <col min="4" max="4" width="15.140625" style="3" bestFit="1" customWidth="1"/>
    <col min="5" max="5" width="56.5703125" style="3" bestFit="1" customWidth="1"/>
    <col min="6" max="6" width="19.28515625" style="3" bestFit="1" customWidth="1"/>
    <col min="7" max="7" width="8.85546875" style="3"/>
    <col min="8" max="8" width="8.140625" style="3" bestFit="1" customWidth="1"/>
    <col min="9" max="9" width="7.140625" style="3" bestFit="1" customWidth="1"/>
    <col min="10" max="10" width="20.7109375" style="3" bestFit="1" customWidth="1"/>
    <col min="11" max="11" width="6.5703125" style="3" bestFit="1" customWidth="1"/>
    <col min="12" max="12" width="41.85546875" style="3" bestFit="1" customWidth="1"/>
    <col min="13" max="13" width="10" style="3" bestFit="1" customWidth="1"/>
    <col min="14" max="14" width="34.28515625" style="3" bestFit="1" customWidth="1"/>
    <col min="15" max="15" width="54.42578125" style="3" bestFit="1" customWidth="1"/>
    <col min="16" max="17" width="54.42578125" style="3" customWidth="1"/>
    <col min="18" max="18" width="9" style="29" bestFit="1" customWidth="1"/>
    <col min="19" max="19" width="18.85546875" style="3" bestFit="1" customWidth="1"/>
    <col min="20" max="20" width="10.140625" style="3" bestFit="1" customWidth="1"/>
    <col min="21" max="21" width="16.140625" style="3" bestFit="1" customWidth="1"/>
    <col min="22" max="22" width="14.7109375" style="3" bestFit="1" customWidth="1"/>
    <col min="23" max="23" width="22.5703125" style="3" bestFit="1" customWidth="1"/>
    <col min="24" max="24" width="22.5703125" style="3" customWidth="1"/>
    <col min="25" max="25" width="13.140625" style="3" customWidth="1"/>
    <col min="26" max="26" width="22.5703125" style="3" bestFit="1" customWidth="1"/>
    <col min="27" max="16384" width="8.85546875" style="3"/>
  </cols>
  <sheetData>
    <row r="1" spans="1:26" ht="15.6" customHeight="1" x14ac:dyDescent="0.2">
      <c r="A1" s="32"/>
      <c r="B1" s="35" t="s">
        <v>321</v>
      </c>
      <c r="C1" s="35" t="s">
        <v>322</v>
      </c>
      <c r="D1" s="33"/>
      <c r="E1" s="34" t="s">
        <v>8</v>
      </c>
      <c r="F1" s="32">
        <v>70941807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2"/>
      <c r="T1" s="33"/>
      <c r="U1" s="34"/>
      <c r="V1" s="32"/>
      <c r="W1" s="33"/>
      <c r="X1" s="4"/>
      <c r="Y1" s="4"/>
      <c r="Z1" s="5"/>
    </row>
    <row r="2" spans="1:26" ht="25.5" x14ac:dyDescent="0.2">
      <c r="A2" s="1" t="s">
        <v>17</v>
      </c>
      <c r="B2" s="2" t="s">
        <v>26</v>
      </c>
      <c r="C2" s="2" t="s">
        <v>320</v>
      </c>
      <c r="D2" s="1" t="s">
        <v>18</v>
      </c>
      <c r="E2" s="1" t="s">
        <v>19</v>
      </c>
      <c r="F2" s="1" t="s">
        <v>9</v>
      </c>
      <c r="G2" s="1" t="s">
        <v>10</v>
      </c>
      <c r="H2" s="1" t="s">
        <v>11</v>
      </c>
      <c r="I2" s="1" t="s">
        <v>20</v>
      </c>
      <c r="J2" s="1" t="s">
        <v>13</v>
      </c>
      <c r="K2" s="1" t="s">
        <v>12</v>
      </c>
      <c r="L2" s="1" t="s">
        <v>21</v>
      </c>
      <c r="M2" s="1" t="s">
        <v>22</v>
      </c>
      <c r="N2" s="1" t="s">
        <v>23</v>
      </c>
      <c r="O2" s="1" t="s">
        <v>24</v>
      </c>
      <c r="P2" s="1" t="s">
        <v>25</v>
      </c>
      <c r="Q2" s="1" t="s">
        <v>33</v>
      </c>
      <c r="R2" s="2" t="s">
        <v>26</v>
      </c>
      <c r="S2" s="1" t="s">
        <v>27</v>
      </c>
      <c r="T2" s="1" t="s">
        <v>28</v>
      </c>
      <c r="U2" s="1" t="s">
        <v>29</v>
      </c>
      <c r="V2" s="1" t="s">
        <v>30</v>
      </c>
      <c r="W2" s="1" t="s">
        <v>31</v>
      </c>
      <c r="X2" s="1" t="s">
        <v>34</v>
      </c>
      <c r="Y2" s="1"/>
      <c r="Z2" s="1" t="s">
        <v>32</v>
      </c>
    </row>
    <row r="3" spans="1:26" x14ac:dyDescent="0.2">
      <c r="A3" s="6"/>
      <c r="B3" s="9"/>
      <c r="C3" s="9"/>
      <c r="D3" s="6">
        <v>1535</v>
      </c>
      <c r="E3" s="7" t="s">
        <v>35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  <c r="Y3" s="8"/>
      <c r="Z3" s="8"/>
    </row>
    <row r="4" spans="1:26" x14ac:dyDescent="0.2">
      <c r="A4" s="6">
        <v>9</v>
      </c>
      <c r="B4" s="9" t="s">
        <v>44</v>
      </c>
      <c r="C4" s="9" t="s">
        <v>322</v>
      </c>
      <c r="D4" s="6">
        <v>1617</v>
      </c>
      <c r="E4" s="7" t="s">
        <v>36</v>
      </c>
      <c r="F4" s="8" t="s">
        <v>37</v>
      </c>
      <c r="G4" s="8">
        <v>2431</v>
      </c>
      <c r="H4" s="8">
        <v>4</v>
      </c>
      <c r="I4" s="8" t="s">
        <v>38</v>
      </c>
      <c r="J4" s="8" t="s">
        <v>39</v>
      </c>
      <c r="K4" s="8" t="s">
        <v>40</v>
      </c>
      <c r="L4" s="8" t="str">
        <f>CONCATENATE(F4," ",G4,"/",H4,","," ",K4,","," ",J4)</f>
        <v>Diskařská 2431/4, 169 00, PRAHA 6 - BŘEVNOV</v>
      </c>
      <c r="M4" s="8">
        <v>724095701</v>
      </c>
      <c r="N4" s="10" t="s">
        <v>41</v>
      </c>
      <c r="O4" s="8" t="s">
        <v>42</v>
      </c>
      <c r="P4" s="8" t="s">
        <v>43</v>
      </c>
      <c r="Q4" s="8"/>
      <c r="R4" s="9" t="s">
        <v>44</v>
      </c>
      <c r="S4" s="8" t="s">
        <v>45</v>
      </c>
      <c r="T4" s="11">
        <v>42411</v>
      </c>
      <c r="U4" s="8" t="s">
        <v>46</v>
      </c>
      <c r="V4" s="8" t="s">
        <v>47</v>
      </c>
      <c r="W4" s="8" t="s">
        <v>48</v>
      </c>
      <c r="X4" s="12">
        <f>VLOOKUP(D4,[1]Grant_MHMP_2021!$B$2:$H$53,7,0)</f>
        <v>60000</v>
      </c>
      <c r="Y4" s="12" t="s">
        <v>49</v>
      </c>
      <c r="Z4" s="11">
        <f ca="1">TODAY()</f>
        <v>44873</v>
      </c>
    </row>
    <row r="5" spans="1:26" x14ac:dyDescent="0.2">
      <c r="A5" s="13">
        <v>4</v>
      </c>
      <c r="B5" s="9" t="s">
        <v>57</v>
      </c>
      <c r="C5" s="9" t="s">
        <v>322</v>
      </c>
      <c r="D5" s="13">
        <v>133</v>
      </c>
      <c r="E5" s="14" t="s">
        <v>50</v>
      </c>
      <c r="F5" s="8" t="s">
        <v>51</v>
      </c>
      <c r="G5" s="8">
        <v>1460</v>
      </c>
      <c r="H5" s="8">
        <v>10</v>
      </c>
      <c r="I5" s="8" t="s">
        <v>38</v>
      </c>
      <c r="J5" s="8" t="s">
        <v>52</v>
      </c>
      <c r="K5" s="8" t="s">
        <v>53</v>
      </c>
      <c r="L5" s="8" t="str">
        <f t="shared" ref="L5:L34" si="0">CONCATENATE(F5," ",G5,"/",H5,","," ",K5,","," ",J5)</f>
        <v>Vladivostocká 1460/10, 100 00, PRAHA 10</v>
      </c>
      <c r="M5" s="8">
        <v>775244148</v>
      </c>
      <c r="N5" s="10" t="s">
        <v>54</v>
      </c>
      <c r="O5" s="8" t="s">
        <v>55</v>
      </c>
      <c r="P5" s="8" t="s">
        <v>56</v>
      </c>
      <c r="Q5" s="8"/>
      <c r="R5" s="9" t="s">
        <v>57</v>
      </c>
      <c r="S5" s="8" t="s">
        <v>45</v>
      </c>
      <c r="T5" s="11">
        <v>41640</v>
      </c>
      <c r="U5" s="8" t="s">
        <v>58</v>
      </c>
      <c r="V5" s="8" t="s">
        <v>59</v>
      </c>
      <c r="W5" s="8" t="s">
        <v>60</v>
      </c>
      <c r="X5" s="12">
        <f>VLOOKUP(D5,[1]Grant_MHMP_2021!$B$2:$H$53,7,0)</f>
        <v>1220000</v>
      </c>
      <c r="Y5" s="12"/>
      <c r="Z5" s="11">
        <f t="shared" ref="Z5:Z34" ca="1" si="1">TODAY()</f>
        <v>44873</v>
      </c>
    </row>
    <row r="6" spans="1:26" x14ac:dyDescent="0.2">
      <c r="A6" s="6">
        <v>6</v>
      </c>
      <c r="B6" s="9" t="s">
        <v>68</v>
      </c>
      <c r="C6" s="9" t="s">
        <v>322</v>
      </c>
      <c r="D6" s="6">
        <v>1524</v>
      </c>
      <c r="E6" s="7" t="s">
        <v>61</v>
      </c>
      <c r="F6" s="8" t="s">
        <v>62</v>
      </c>
      <c r="G6" s="8">
        <v>260</v>
      </c>
      <c r="H6" s="8">
        <v>1</v>
      </c>
      <c r="I6" s="8" t="s">
        <v>38</v>
      </c>
      <c r="J6" s="8" t="s">
        <v>63</v>
      </c>
      <c r="K6" s="8" t="s">
        <v>64</v>
      </c>
      <c r="L6" s="8" t="str">
        <f t="shared" si="0"/>
        <v>Na Břehu 260/1, 190 00, PRAHA 9 - VYSOČANY</v>
      </c>
      <c r="M6" s="8">
        <v>606934955</v>
      </c>
      <c r="N6" s="10" t="s">
        <v>65</v>
      </c>
      <c r="O6" s="8" t="s">
        <v>66</v>
      </c>
      <c r="P6" s="8" t="s">
        <v>67</v>
      </c>
      <c r="Q6" s="8"/>
      <c r="R6" s="9" t="s">
        <v>68</v>
      </c>
      <c r="S6" s="8" t="s">
        <v>45</v>
      </c>
      <c r="T6" s="11">
        <v>42148</v>
      </c>
      <c r="U6" s="8" t="s">
        <v>69</v>
      </c>
      <c r="V6" s="8" t="s">
        <v>70</v>
      </c>
      <c r="W6" s="8" t="s">
        <v>71</v>
      </c>
      <c r="X6" s="12">
        <f>VLOOKUP(D6,[1]Grant_MHMP_2021!$B$2:$H$53,7,0)</f>
        <v>250000</v>
      </c>
      <c r="Y6" s="12"/>
      <c r="Z6" s="11">
        <f t="shared" ca="1" si="1"/>
        <v>44873</v>
      </c>
    </row>
    <row r="7" spans="1:26" x14ac:dyDescent="0.2">
      <c r="A7" s="13">
        <v>18</v>
      </c>
      <c r="B7" s="9" t="s">
        <v>79</v>
      </c>
      <c r="C7" s="9" t="s">
        <v>322</v>
      </c>
      <c r="D7" s="13">
        <v>108</v>
      </c>
      <c r="E7" s="14" t="s">
        <v>72</v>
      </c>
      <c r="F7" s="8" t="s">
        <v>73</v>
      </c>
      <c r="G7" s="8">
        <v>987</v>
      </c>
      <c r="H7" s="8">
        <v>5</v>
      </c>
      <c r="I7" s="8" t="s">
        <v>38</v>
      </c>
      <c r="J7" s="8" t="s">
        <v>74</v>
      </c>
      <c r="K7" s="8" t="s">
        <v>75</v>
      </c>
      <c r="L7" s="8" t="str">
        <f t="shared" si="0"/>
        <v>Děkanská vinice I 987/5, 140 00, PRAHA 4</v>
      </c>
      <c r="M7" s="8">
        <v>723310585</v>
      </c>
      <c r="N7" s="10" t="s">
        <v>76</v>
      </c>
      <c r="O7" s="8" t="s">
        <v>77</v>
      </c>
      <c r="P7" s="8" t="s">
        <v>78</v>
      </c>
      <c r="Q7" s="8"/>
      <c r="R7" s="9" t="s">
        <v>79</v>
      </c>
      <c r="S7" s="8" t="s">
        <v>45</v>
      </c>
      <c r="T7" s="11">
        <v>42989</v>
      </c>
      <c r="U7" s="8" t="s">
        <v>80</v>
      </c>
      <c r="V7" s="8" t="s">
        <v>81</v>
      </c>
      <c r="W7" s="8" t="s">
        <v>82</v>
      </c>
      <c r="X7" s="12">
        <f>VLOOKUP(D7,[1]Grant_MHMP_2021!$B$2:$H$53,7,0)</f>
        <v>995000</v>
      </c>
      <c r="Y7" s="12"/>
      <c r="Z7" s="11">
        <f t="shared" ca="1" si="1"/>
        <v>44873</v>
      </c>
    </row>
    <row r="8" spans="1:26" x14ac:dyDescent="0.2">
      <c r="A8" s="13">
        <v>25</v>
      </c>
      <c r="B8" s="9" t="s">
        <v>90</v>
      </c>
      <c r="C8" s="9" t="s">
        <v>322</v>
      </c>
      <c r="D8" s="13">
        <v>122</v>
      </c>
      <c r="E8" s="14" t="s">
        <v>83</v>
      </c>
      <c r="F8" s="8" t="s">
        <v>84</v>
      </c>
      <c r="G8" s="8">
        <v>2</v>
      </c>
      <c r="H8" s="8">
        <v>2490</v>
      </c>
      <c r="I8" s="8" t="s">
        <v>38</v>
      </c>
      <c r="J8" s="8" t="s">
        <v>85</v>
      </c>
      <c r="K8" s="8" t="s">
        <v>86</v>
      </c>
      <c r="L8" s="8" t="str">
        <f t="shared" si="0"/>
        <v>Na Folimance 2/2490, 120 00, PRAHA 2 - Vinohrady</v>
      </c>
      <c r="M8" s="8">
        <v>222562215</v>
      </c>
      <c r="N8" s="10" t="s">
        <v>87</v>
      </c>
      <c r="O8" s="8" t="s">
        <v>88</v>
      </c>
      <c r="P8" s="8" t="s">
        <v>89</v>
      </c>
      <c r="Q8" s="8"/>
      <c r="R8" s="9" t="s">
        <v>90</v>
      </c>
      <c r="S8" s="8" t="s">
        <v>45</v>
      </c>
      <c r="T8" s="11">
        <v>41640</v>
      </c>
      <c r="U8" s="8" t="s">
        <v>91</v>
      </c>
      <c r="V8" s="8" t="s">
        <v>59</v>
      </c>
      <c r="W8" s="8" t="s">
        <v>92</v>
      </c>
      <c r="X8" s="12">
        <f>VLOOKUP(D8,[1]Grant_MHMP_2021!$B$2:$H$53,7,0)</f>
        <v>750000</v>
      </c>
      <c r="Y8" s="12"/>
      <c r="Z8" s="11">
        <f t="shared" ca="1" si="1"/>
        <v>44873</v>
      </c>
    </row>
    <row r="9" spans="1:26" x14ac:dyDescent="0.2">
      <c r="A9" s="13">
        <v>22</v>
      </c>
      <c r="B9" s="9" t="s">
        <v>100</v>
      </c>
      <c r="C9" s="9" t="s">
        <v>322</v>
      </c>
      <c r="D9" s="13">
        <v>119</v>
      </c>
      <c r="E9" s="14" t="s">
        <v>93</v>
      </c>
      <c r="F9" s="8" t="s">
        <v>94</v>
      </c>
      <c r="G9" s="8">
        <v>28</v>
      </c>
      <c r="H9" s="8">
        <v>2</v>
      </c>
      <c r="I9" s="8" t="s">
        <v>38</v>
      </c>
      <c r="J9" s="8" t="s">
        <v>95</v>
      </c>
      <c r="K9" s="8" t="s">
        <v>96</v>
      </c>
      <c r="L9" s="8" t="str">
        <f t="shared" si="0"/>
        <v>Na Julisce 28/2, 160 00, PRAHA 6 - DEJVICE</v>
      </c>
      <c r="M9" s="8">
        <v>973203858</v>
      </c>
      <c r="N9" s="10" t="s">
        <v>97</v>
      </c>
      <c r="O9" s="8" t="s">
        <v>98</v>
      </c>
      <c r="P9" s="8" t="s">
        <v>99</v>
      </c>
      <c r="Q9" s="8"/>
      <c r="R9" s="9" t="s">
        <v>100</v>
      </c>
      <c r="S9" s="8" t="s">
        <v>45</v>
      </c>
      <c r="T9" s="11">
        <v>41640</v>
      </c>
      <c r="U9" s="8" t="s">
        <v>101</v>
      </c>
      <c r="V9" s="8" t="s">
        <v>70</v>
      </c>
      <c r="W9" s="8" t="s">
        <v>102</v>
      </c>
      <c r="X9" s="12">
        <f>VLOOKUP(D9,[1]Grant_MHMP_2021!$B$2:$H$53,7,0)</f>
        <v>580000</v>
      </c>
      <c r="Y9" s="12"/>
      <c r="Z9" s="11">
        <f t="shared" ca="1" si="1"/>
        <v>44873</v>
      </c>
    </row>
    <row r="10" spans="1:26" x14ac:dyDescent="0.2">
      <c r="A10" s="13">
        <v>16</v>
      </c>
      <c r="B10" s="9" t="s">
        <v>110</v>
      </c>
      <c r="C10" s="9" t="s">
        <v>322</v>
      </c>
      <c r="D10" s="13">
        <v>106</v>
      </c>
      <c r="E10" s="14" t="s">
        <v>103</v>
      </c>
      <c r="F10" s="8" t="s">
        <v>104</v>
      </c>
      <c r="G10" s="8">
        <v>2400</v>
      </c>
      <c r="H10" s="8">
        <v>96</v>
      </c>
      <c r="I10" s="8" t="s">
        <v>38</v>
      </c>
      <c r="J10" s="8" t="s">
        <v>105</v>
      </c>
      <c r="K10" s="8" t="s">
        <v>106</v>
      </c>
      <c r="L10" s="8" t="str">
        <f t="shared" si="0"/>
        <v>Jeseniova 2400/96, 130 00, PRAHA 3</v>
      </c>
      <c r="M10" s="8">
        <v>222130415</v>
      </c>
      <c r="N10" s="10" t="s">
        <v>107</v>
      </c>
      <c r="O10" s="8" t="s">
        <v>108</v>
      </c>
      <c r="P10" s="8" t="s">
        <v>109</v>
      </c>
      <c r="Q10" s="8"/>
      <c r="R10" s="9" t="s">
        <v>110</v>
      </c>
      <c r="S10" s="8" t="s">
        <v>45</v>
      </c>
      <c r="T10" s="11">
        <v>41640</v>
      </c>
      <c r="U10" s="8" t="s">
        <v>111</v>
      </c>
      <c r="V10" s="8" t="s">
        <v>59</v>
      </c>
      <c r="W10" s="8" t="s">
        <v>112</v>
      </c>
      <c r="X10" s="12">
        <f>VLOOKUP(D10,[1]Grant_MHMP_2021!$B$2:$H$53,7,0)</f>
        <v>715000</v>
      </c>
      <c r="Y10" s="12"/>
      <c r="Z10" s="11">
        <f t="shared" ca="1" si="1"/>
        <v>44873</v>
      </c>
    </row>
    <row r="11" spans="1:26" x14ac:dyDescent="0.2">
      <c r="A11" s="13">
        <v>14</v>
      </c>
      <c r="B11" s="9" t="s">
        <v>118</v>
      </c>
      <c r="C11" s="9" t="s">
        <v>322</v>
      </c>
      <c r="D11" s="13">
        <v>120</v>
      </c>
      <c r="E11" s="14" t="s">
        <v>113</v>
      </c>
      <c r="F11" s="8" t="s">
        <v>114</v>
      </c>
      <c r="G11" s="8">
        <v>2767</v>
      </c>
      <c r="H11" s="8">
        <v>14</v>
      </c>
      <c r="I11" s="8" t="s">
        <v>38</v>
      </c>
      <c r="J11" s="8" t="s">
        <v>95</v>
      </c>
      <c r="K11" s="8" t="s">
        <v>96</v>
      </c>
      <c r="L11" s="8" t="str">
        <f t="shared" si="0"/>
        <v>Na Kotlářce 2767/14, 160 00, PRAHA 6 - DEJVICE</v>
      </c>
      <c r="M11" s="8">
        <v>605263754</v>
      </c>
      <c r="N11" s="10" t="s">
        <v>115</v>
      </c>
      <c r="O11" s="8" t="s">
        <v>116</v>
      </c>
      <c r="P11" s="8" t="s">
        <v>117</v>
      </c>
      <c r="Q11" s="8"/>
      <c r="R11" s="9" t="s">
        <v>118</v>
      </c>
      <c r="S11" s="8" t="s">
        <v>45</v>
      </c>
      <c r="T11" s="11">
        <v>41640</v>
      </c>
      <c r="U11" s="8" t="s">
        <v>119</v>
      </c>
      <c r="V11" s="8" t="s">
        <v>59</v>
      </c>
      <c r="W11" s="8" t="s">
        <v>120</v>
      </c>
      <c r="X11" s="12">
        <f>VLOOKUP(D11,[1]Grant_MHMP_2021!$B$2:$H$53,7,0)</f>
        <v>365000</v>
      </c>
      <c r="Y11" s="12"/>
      <c r="Z11" s="11">
        <f t="shared" ca="1" si="1"/>
        <v>44873</v>
      </c>
    </row>
    <row r="12" spans="1:26" x14ac:dyDescent="0.2">
      <c r="A12" s="13">
        <v>8</v>
      </c>
      <c r="B12" s="9" t="s">
        <v>127</v>
      </c>
      <c r="C12" s="9" t="s">
        <v>322</v>
      </c>
      <c r="D12" s="13">
        <v>1563</v>
      </c>
      <c r="E12" s="14" t="s">
        <v>121</v>
      </c>
      <c r="F12" s="8" t="s">
        <v>122</v>
      </c>
      <c r="G12" s="8">
        <v>681</v>
      </c>
      <c r="H12" s="8">
        <v>18</v>
      </c>
      <c r="I12" s="8" t="s">
        <v>38</v>
      </c>
      <c r="J12" s="8" t="s">
        <v>74</v>
      </c>
      <c r="K12" s="8" t="s">
        <v>123</v>
      </c>
      <c r="L12" s="8" t="str">
        <f t="shared" si="0"/>
        <v>Stříbrského 681/18, 149 00, PRAHA 4</v>
      </c>
      <c r="M12" s="8">
        <v>603506004</v>
      </c>
      <c r="N12" s="10" t="s">
        <v>124</v>
      </c>
      <c r="O12" s="8" t="s">
        <v>125</v>
      </c>
      <c r="P12" s="8" t="s">
        <v>126</v>
      </c>
      <c r="Q12" s="8"/>
      <c r="R12" s="9" t="s">
        <v>127</v>
      </c>
      <c r="S12" s="8" t="s">
        <v>45</v>
      </c>
      <c r="T12" s="11">
        <v>42265</v>
      </c>
      <c r="U12" s="8" t="s">
        <v>128</v>
      </c>
      <c r="V12" s="8" t="s">
        <v>129</v>
      </c>
      <c r="W12" s="8" t="s">
        <v>130</v>
      </c>
      <c r="X12" s="12">
        <f>VLOOKUP(D12,[1]Grant_MHMP_2021!$B$2:$H$53,7,0)</f>
        <v>435000</v>
      </c>
      <c r="Y12" s="12"/>
      <c r="Z12" s="11">
        <f t="shared" ca="1" si="1"/>
        <v>44873</v>
      </c>
    </row>
    <row r="13" spans="1:26" x14ac:dyDescent="0.2">
      <c r="A13" s="13">
        <v>10</v>
      </c>
      <c r="B13" s="9" t="s">
        <v>138</v>
      </c>
      <c r="C13" s="9" t="s">
        <v>322</v>
      </c>
      <c r="D13" s="13">
        <v>121</v>
      </c>
      <c r="E13" s="14" t="s">
        <v>131</v>
      </c>
      <c r="F13" s="8" t="s">
        <v>132</v>
      </c>
      <c r="G13" s="8">
        <v>1063</v>
      </c>
      <c r="H13" s="8">
        <v>5</v>
      </c>
      <c r="I13" s="8" t="s">
        <v>38</v>
      </c>
      <c r="J13" s="8" t="s">
        <v>133</v>
      </c>
      <c r="K13" s="8" t="s">
        <v>134</v>
      </c>
      <c r="L13" s="8" t="str">
        <f t="shared" si="0"/>
        <v>Za Císařským mlýnem 1063/5, 170 06, PRAHA 7</v>
      </c>
      <c r="M13" s="8">
        <v>974836267</v>
      </c>
      <c r="N13" s="10" t="s">
        <v>135</v>
      </c>
      <c r="O13" s="8" t="s">
        <v>136</v>
      </c>
      <c r="P13" s="8" t="s">
        <v>137</v>
      </c>
      <c r="Q13" s="8"/>
      <c r="R13" s="9" t="s">
        <v>138</v>
      </c>
      <c r="S13" s="8" t="s">
        <v>45</v>
      </c>
      <c r="T13" s="11">
        <v>41640</v>
      </c>
      <c r="U13" s="8" t="s">
        <v>139</v>
      </c>
      <c r="V13" s="8" t="s">
        <v>59</v>
      </c>
      <c r="W13" s="8" t="s">
        <v>140</v>
      </c>
      <c r="X13" s="12">
        <f>VLOOKUP(D13,[1]Grant_MHMP_2021!$B$2:$H$53,7,0)</f>
        <v>495000</v>
      </c>
      <c r="Y13" s="12"/>
      <c r="Z13" s="11">
        <f t="shared" ca="1" si="1"/>
        <v>44873</v>
      </c>
    </row>
    <row r="14" spans="1:26" x14ac:dyDescent="0.2">
      <c r="A14" s="13">
        <v>11</v>
      </c>
      <c r="B14" s="9" t="s">
        <v>148</v>
      </c>
      <c r="C14" s="9" t="s">
        <v>322</v>
      </c>
      <c r="D14" s="13">
        <v>114</v>
      </c>
      <c r="E14" s="14" t="s">
        <v>141</v>
      </c>
      <c r="F14" s="8" t="s">
        <v>142</v>
      </c>
      <c r="G14" s="8">
        <v>1640</v>
      </c>
      <c r="H14" s="8">
        <v>1</v>
      </c>
      <c r="I14" s="8" t="s">
        <v>38</v>
      </c>
      <c r="J14" s="8" t="s">
        <v>143</v>
      </c>
      <c r="K14" s="8" t="s">
        <v>144</v>
      </c>
      <c r="L14" s="8" t="str">
        <f t="shared" si="0"/>
        <v>Stadiónová 1640/1, 153 00, PRAHA 16 - RADOTÍN</v>
      </c>
      <c r="M14" s="8">
        <v>737834469</v>
      </c>
      <c r="N14" s="10" t="s">
        <v>145</v>
      </c>
      <c r="O14" s="8" t="s">
        <v>146</v>
      </c>
      <c r="P14" s="8" t="s">
        <v>147</v>
      </c>
      <c r="Q14" s="8"/>
      <c r="R14" s="9" t="s">
        <v>148</v>
      </c>
      <c r="S14" s="8" t="s">
        <v>45</v>
      </c>
      <c r="T14" s="11">
        <v>41640</v>
      </c>
      <c r="U14" s="8" t="s">
        <v>149</v>
      </c>
      <c r="V14" s="8" t="s">
        <v>81</v>
      </c>
      <c r="W14" s="8" t="s">
        <v>150</v>
      </c>
      <c r="X14" s="12">
        <f>VLOOKUP(D14,[1]Grant_MHMP_2021!$B$2:$H$53,7,0)</f>
        <v>400000</v>
      </c>
      <c r="Y14" s="12"/>
      <c r="Z14" s="11">
        <f t="shared" ca="1" si="1"/>
        <v>44873</v>
      </c>
    </row>
    <row r="15" spans="1:26" x14ac:dyDescent="0.2">
      <c r="A15" s="13">
        <v>24</v>
      </c>
      <c r="B15" s="9" t="s">
        <v>158</v>
      </c>
      <c r="C15" s="9" t="s">
        <v>322</v>
      </c>
      <c r="D15" s="13">
        <v>116</v>
      </c>
      <c r="E15" s="14" t="s">
        <v>151</v>
      </c>
      <c r="F15" s="8" t="s">
        <v>152</v>
      </c>
      <c r="G15" s="8">
        <v>2032</v>
      </c>
      <c r="H15" s="8">
        <v>32</v>
      </c>
      <c r="I15" s="8" t="s">
        <v>38</v>
      </c>
      <c r="J15" s="8" t="s">
        <v>153</v>
      </c>
      <c r="K15" s="8" t="s">
        <v>154</v>
      </c>
      <c r="L15" s="8" t="str">
        <f t="shared" si="0"/>
        <v>U Jezera 2032/32, 155 00, PRAHA 5 - STODŮLKY</v>
      </c>
      <c r="M15" s="8">
        <v>732909961</v>
      </c>
      <c r="N15" s="10" t="s">
        <v>155</v>
      </c>
      <c r="O15" s="8" t="s">
        <v>156</v>
      </c>
      <c r="P15" s="8" t="s">
        <v>157</v>
      </c>
      <c r="Q15" s="8"/>
      <c r="R15" s="9" t="s">
        <v>158</v>
      </c>
      <c r="S15" s="8" t="s">
        <v>45</v>
      </c>
      <c r="T15" s="11">
        <v>41640</v>
      </c>
      <c r="U15" s="8" t="s">
        <v>159</v>
      </c>
      <c r="V15" s="8" t="s">
        <v>129</v>
      </c>
      <c r="W15" s="8" t="s">
        <v>160</v>
      </c>
      <c r="X15" s="12">
        <f>VLOOKUP(D15,[1]Grant_MHMP_2021!$B$2:$H$53,7,0)</f>
        <v>410000</v>
      </c>
      <c r="Y15" s="12"/>
      <c r="Z15" s="11">
        <f t="shared" ca="1" si="1"/>
        <v>44873</v>
      </c>
    </row>
    <row r="16" spans="1:26" x14ac:dyDescent="0.2">
      <c r="A16" s="13">
        <v>1</v>
      </c>
      <c r="B16" s="9">
        <v>60456086</v>
      </c>
      <c r="C16" s="9" t="s">
        <v>322</v>
      </c>
      <c r="D16" s="13">
        <v>123</v>
      </c>
      <c r="E16" s="14" t="s">
        <v>161</v>
      </c>
      <c r="F16" s="8" t="s">
        <v>162</v>
      </c>
      <c r="G16" s="8">
        <v>2405</v>
      </c>
      <c r="H16" s="8">
        <v>27</v>
      </c>
      <c r="I16" s="8" t="s">
        <v>38</v>
      </c>
      <c r="J16" s="8" t="s">
        <v>163</v>
      </c>
      <c r="K16" s="8" t="s">
        <v>64</v>
      </c>
      <c r="L16" s="8" t="str">
        <f t="shared" si="0"/>
        <v>Kovanecká 2405/27, 190 00, PRAHA 9</v>
      </c>
      <c r="M16" s="8">
        <v>733535907</v>
      </c>
      <c r="N16" s="10" t="s">
        <v>164</v>
      </c>
      <c r="O16" s="8" t="s">
        <v>165</v>
      </c>
      <c r="P16" s="8" t="s">
        <v>166</v>
      </c>
      <c r="Q16" s="8"/>
      <c r="R16" s="9">
        <v>60456086</v>
      </c>
      <c r="S16" s="8" t="s">
        <v>45</v>
      </c>
      <c r="T16" s="11">
        <v>41640</v>
      </c>
      <c r="U16" s="8" t="s">
        <v>167</v>
      </c>
      <c r="V16" s="8" t="s">
        <v>129</v>
      </c>
      <c r="W16" s="8" t="s">
        <v>168</v>
      </c>
      <c r="X16" s="12">
        <f>VLOOKUP(D16,[1]Grant_MHMP_2021!$B$2:$H$53,7,0)</f>
        <v>650000</v>
      </c>
      <c r="Y16" s="12"/>
      <c r="Z16" s="11">
        <f t="shared" ca="1" si="1"/>
        <v>44873</v>
      </c>
    </row>
    <row r="17" spans="1:26" x14ac:dyDescent="0.2">
      <c r="A17" s="13">
        <v>12</v>
      </c>
      <c r="B17" s="9" t="s">
        <v>175</v>
      </c>
      <c r="C17" s="9" t="s">
        <v>322</v>
      </c>
      <c r="D17" s="13">
        <v>111</v>
      </c>
      <c r="E17" s="14" t="s">
        <v>169</v>
      </c>
      <c r="F17" s="8" t="s">
        <v>170</v>
      </c>
      <c r="G17" s="8">
        <v>1335</v>
      </c>
      <c r="H17" s="8">
        <v>12</v>
      </c>
      <c r="I17" s="8" t="s">
        <v>38</v>
      </c>
      <c r="J17" s="8" t="s">
        <v>171</v>
      </c>
      <c r="K17" s="8" t="s">
        <v>154</v>
      </c>
      <c r="L17" s="8" t="str">
        <f t="shared" si="0"/>
        <v>Jaroslava Foglara 1335/12, 155 00, PRAHA 5</v>
      </c>
      <c r="M17" s="8">
        <v>603981455</v>
      </c>
      <c r="N17" s="10" t="s">
        <v>172</v>
      </c>
      <c r="O17" s="8" t="s">
        <v>173</v>
      </c>
      <c r="P17" s="8" t="s">
        <v>174</v>
      </c>
      <c r="Q17" s="8"/>
      <c r="R17" s="9" t="s">
        <v>175</v>
      </c>
      <c r="S17" s="8" t="s">
        <v>45</v>
      </c>
      <c r="T17" s="11">
        <v>41640</v>
      </c>
      <c r="U17" s="8" t="s">
        <v>176</v>
      </c>
      <c r="V17" s="8" t="s">
        <v>47</v>
      </c>
      <c r="W17" s="8" t="s">
        <v>177</v>
      </c>
      <c r="X17" s="12">
        <f>VLOOKUP(D17,[1]Grant_MHMP_2021!$B$2:$H$53,7,0)</f>
        <v>385000</v>
      </c>
      <c r="Y17" s="12"/>
      <c r="Z17" s="11">
        <f t="shared" ca="1" si="1"/>
        <v>44873</v>
      </c>
    </row>
    <row r="18" spans="1:26" x14ac:dyDescent="0.2">
      <c r="A18" s="13">
        <v>23</v>
      </c>
      <c r="B18" s="9" t="s">
        <v>185</v>
      </c>
      <c r="C18" s="9" t="s">
        <v>322</v>
      </c>
      <c r="D18" s="13">
        <v>104</v>
      </c>
      <c r="E18" s="14" t="s">
        <v>178</v>
      </c>
      <c r="F18" s="8" t="s">
        <v>179</v>
      </c>
      <c r="G18" s="8">
        <v>2400</v>
      </c>
      <c r="H18" s="8" t="s">
        <v>180</v>
      </c>
      <c r="I18" s="8" t="s">
        <v>38</v>
      </c>
      <c r="J18" s="8" t="s">
        <v>181</v>
      </c>
      <c r="K18" s="8" t="s">
        <v>86</v>
      </c>
      <c r="L18" s="8" t="str">
        <f t="shared" si="0"/>
        <v>Polská 2400/1a, 120 00, PRAHA 2</v>
      </c>
      <c r="M18" s="8">
        <v>222265900</v>
      </c>
      <c r="N18" s="10" t="s">
        <v>182</v>
      </c>
      <c r="O18" s="8" t="s">
        <v>183</v>
      </c>
      <c r="P18" s="8" t="s">
        <v>184</v>
      </c>
      <c r="Q18" s="8"/>
      <c r="R18" s="9" t="s">
        <v>185</v>
      </c>
      <c r="S18" s="8" t="s">
        <v>45</v>
      </c>
      <c r="T18" s="11">
        <v>41640</v>
      </c>
      <c r="U18" s="8" t="s">
        <v>186</v>
      </c>
      <c r="V18" s="8" t="s">
        <v>47</v>
      </c>
      <c r="W18" s="8" t="s">
        <v>187</v>
      </c>
      <c r="X18" s="12">
        <f>VLOOKUP(D18,[1]Grant_MHMP_2021!$B$2:$H$53,7,0)</f>
        <v>410000</v>
      </c>
      <c r="Y18" s="12"/>
      <c r="Z18" s="11">
        <f t="shared" ca="1" si="1"/>
        <v>44873</v>
      </c>
    </row>
    <row r="19" spans="1:26" x14ac:dyDescent="0.2">
      <c r="A19" s="6"/>
      <c r="B19" s="9"/>
      <c r="C19" s="9" t="s">
        <v>322</v>
      </c>
      <c r="D19" s="6">
        <v>1609</v>
      </c>
      <c r="E19" s="7" t="s">
        <v>188</v>
      </c>
      <c r="F19" s="8"/>
      <c r="G19" s="8"/>
      <c r="H19" s="8"/>
      <c r="I19" s="8"/>
      <c r="J19" s="8"/>
      <c r="K19" s="8"/>
      <c r="L19" s="8" t="str">
        <f t="shared" si="0"/>
        <v xml:space="preserve"> /, , </v>
      </c>
      <c r="M19" s="8"/>
      <c r="N19" s="8"/>
      <c r="O19" s="8"/>
      <c r="P19" s="8"/>
      <c r="Q19" s="8"/>
      <c r="R19" s="9"/>
      <c r="S19" s="8"/>
      <c r="T19" s="8"/>
      <c r="U19" s="8"/>
      <c r="V19" s="8"/>
      <c r="W19" s="8"/>
      <c r="X19" s="12">
        <f>VLOOKUP(D19,[1]Grant_MHMP_2021!$B$2:$H$53,7,0)</f>
        <v>0</v>
      </c>
      <c r="Y19" s="12"/>
      <c r="Z19" s="11">
        <f t="shared" ca="1" si="1"/>
        <v>44873</v>
      </c>
    </row>
    <row r="20" spans="1:26" x14ac:dyDescent="0.2">
      <c r="A20" s="13">
        <v>2</v>
      </c>
      <c r="B20" s="9">
        <v>15890112</v>
      </c>
      <c r="C20" s="9" t="s">
        <v>322</v>
      </c>
      <c r="D20" s="13">
        <v>124</v>
      </c>
      <c r="E20" s="14" t="s">
        <v>189</v>
      </c>
      <c r="F20" s="8" t="s">
        <v>190</v>
      </c>
      <c r="G20" s="8">
        <v>1597</v>
      </c>
      <c r="H20" s="8">
        <v>20</v>
      </c>
      <c r="I20" s="8" t="s">
        <v>38</v>
      </c>
      <c r="J20" s="8" t="s">
        <v>191</v>
      </c>
      <c r="K20" s="8" t="s">
        <v>192</v>
      </c>
      <c r="L20" s="8" t="str">
        <f t="shared" si="0"/>
        <v>U Pekařky 1597/20, 180 00, PRAHA 8 - Libeň</v>
      </c>
      <c r="M20" s="8">
        <v>608965702</v>
      </c>
      <c r="N20" s="10" t="s">
        <v>193</v>
      </c>
      <c r="O20" s="8" t="s">
        <v>194</v>
      </c>
      <c r="P20" s="8" t="s">
        <v>195</v>
      </c>
      <c r="Q20" s="8"/>
      <c r="R20" s="9">
        <v>15890112</v>
      </c>
      <c r="S20" s="8" t="s">
        <v>45</v>
      </c>
      <c r="T20" s="11">
        <v>42738</v>
      </c>
      <c r="U20" s="8" t="s">
        <v>196</v>
      </c>
      <c r="V20" s="8" t="s">
        <v>70</v>
      </c>
      <c r="W20" s="8" t="s">
        <v>197</v>
      </c>
      <c r="X20" s="12">
        <f>VLOOKUP(D20,[1]Grant_MHMP_2021!$B$2:$H$53,7,0)</f>
        <v>220000</v>
      </c>
      <c r="Y20" s="12"/>
      <c r="Z20" s="11">
        <f t="shared" ca="1" si="1"/>
        <v>44873</v>
      </c>
    </row>
    <row r="21" spans="1:26" x14ac:dyDescent="0.2">
      <c r="A21" s="13">
        <v>7</v>
      </c>
      <c r="B21" s="9" t="s">
        <v>205</v>
      </c>
      <c r="C21" s="9" t="s">
        <v>322</v>
      </c>
      <c r="D21" s="13">
        <v>134</v>
      </c>
      <c r="E21" s="14" t="s">
        <v>198</v>
      </c>
      <c r="F21" s="8" t="s">
        <v>199</v>
      </c>
      <c r="G21" s="8">
        <v>930</v>
      </c>
      <c r="H21" s="8">
        <v>8</v>
      </c>
      <c r="I21" s="8" t="s">
        <v>38</v>
      </c>
      <c r="J21" s="8" t="s">
        <v>200</v>
      </c>
      <c r="K21" s="8" t="s">
        <v>201</v>
      </c>
      <c r="L21" s="8" t="str">
        <f t="shared" si="0"/>
        <v>Hokejová 930/8, 102 00, PRAHA 15</v>
      </c>
      <c r="M21" s="8">
        <v>774984877</v>
      </c>
      <c r="N21" s="10" t="s">
        <v>202</v>
      </c>
      <c r="O21" s="8" t="s">
        <v>203</v>
      </c>
      <c r="P21" s="8" t="s">
        <v>204</v>
      </c>
      <c r="Q21" s="8"/>
      <c r="R21" s="9" t="s">
        <v>205</v>
      </c>
      <c r="S21" s="8" t="s">
        <v>45</v>
      </c>
      <c r="T21" s="11">
        <v>41640</v>
      </c>
      <c r="U21" s="8" t="s">
        <v>206</v>
      </c>
      <c r="V21" s="8" t="s">
        <v>59</v>
      </c>
      <c r="W21" s="8" t="s">
        <v>207</v>
      </c>
      <c r="X21" s="12">
        <f>VLOOKUP(D21,[1]Grant_MHMP_2021!$B$2:$H$53,7,0)</f>
        <v>220000</v>
      </c>
      <c r="Y21" s="12"/>
      <c r="Z21" s="11">
        <f t="shared" ca="1" si="1"/>
        <v>44873</v>
      </c>
    </row>
    <row r="22" spans="1:26" x14ac:dyDescent="0.2">
      <c r="A22" s="13">
        <v>20</v>
      </c>
      <c r="B22" s="9" t="s">
        <v>214</v>
      </c>
      <c r="C22" s="9" t="s">
        <v>322</v>
      </c>
      <c r="D22" s="13">
        <v>130</v>
      </c>
      <c r="E22" s="14" t="s">
        <v>208</v>
      </c>
      <c r="F22" s="8" t="s">
        <v>209</v>
      </c>
      <c r="G22" s="8">
        <v>371</v>
      </c>
      <c r="H22" s="8"/>
      <c r="I22" s="8" t="s">
        <v>38</v>
      </c>
      <c r="J22" s="8" t="s">
        <v>210</v>
      </c>
      <c r="K22" s="8" t="s">
        <v>64</v>
      </c>
      <c r="L22" s="8" t="str">
        <f>CONCATENATE(F22," ",G22,H22,","," ",K22,","," ",J22)</f>
        <v>Novoborská 371, 190 00, PRAHA 9 - Střížkov</v>
      </c>
      <c r="M22" s="8">
        <v>605255297</v>
      </c>
      <c r="N22" s="10" t="s">
        <v>211</v>
      </c>
      <c r="O22" s="8" t="s">
        <v>212</v>
      </c>
      <c r="P22" s="8" t="s">
        <v>213</v>
      </c>
      <c r="Q22" s="8"/>
      <c r="R22" s="9" t="s">
        <v>214</v>
      </c>
      <c r="S22" s="8" t="s">
        <v>45</v>
      </c>
      <c r="T22" s="11">
        <v>41640</v>
      </c>
      <c r="U22" s="8" t="s">
        <v>215</v>
      </c>
      <c r="V22" s="8" t="s">
        <v>81</v>
      </c>
      <c r="W22" s="8" t="s">
        <v>216</v>
      </c>
      <c r="X22" s="12">
        <f>VLOOKUP(D22,[1]Grant_MHMP_2021!$B$2:$H$53,7,0)</f>
        <v>120000</v>
      </c>
      <c r="Y22" s="12"/>
      <c r="Z22" s="11">
        <f t="shared" ca="1" si="1"/>
        <v>44873</v>
      </c>
    </row>
    <row r="23" spans="1:26" x14ac:dyDescent="0.2">
      <c r="A23" s="13">
        <v>27</v>
      </c>
      <c r="B23" s="9" t="s">
        <v>224</v>
      </c>
      <c r="C23" s="9" t="s">
        <v>322</v>
      </c>
      <c r="D23" s="13">
        <v>1552</v>
      </c>
      <c r="E23" s="14" t="s">
        <v>217</v>
      </c>
      <c r="F23" s="8" t="s">
        <v>218</v>
      </c>
      <c r="G23" s="8">
        <v>2031</v>
      </c>
      <c r="H23" s="8">
        <v>47</v>
      </c>
      <c r="I23" s="8" t="s">
        <v>38</v>
      </c>
      <c r="J23" s="8" t="s">
        <v>219</v>
      </c>
      <c r="K23" s="8" t="s">
        <v>220</v>
      </c>
      <c r="L23" s="8" t="str">
        <f t="shared" si="0"/>
        <v>Chvalkovická 2031/47, 193 00, PRAHA 9 - Horní Počernice</v>
      </c>
      <c r="M23" s="8">
        <v>602796208</v>
      </c>
      <c r="N23" s="10" t="s">
        <v>221</v>
      </c>
      <c r="O23" s="8" t="s">
        <v>222</v>
      </c>
      <c r="P23" s="8" t="s">
        <v>223</v>
      </c>
      <c r="Q23" s="8"/>
      <c r="R23" s="9" t="s">
        <v>224</v>
      </c>
      <c r="S23" s="8" t="s">
        <v>45</v>
      </c>
      <c r="T23" s="11">
        <v>41640</v>
      </c>
      <c r="U23" s="8" t="s">
        <v>225</v>
      </c>
      <c r="V23" s="8" t="s">
        <v>59</v>
      </c>
      <c r="W23" s="8" t="s">
        <v>226</v>
      </c>
      <c r="X23" s="12">
        <f>VLOOKUP(D23,[1]Grant_MHMP_2021!$B$2:$H$53,7,0)</f>
        <v>55000</v>
      </c>
      <c r="Y23" s="12"/>
      <c r="Z23" s="11">
        <f t="shared" ca="1" si="1"/>
        <v>44873</v>
      </c>
    </row>
    <row r="24" spans="1:26" x14ac:dyDescent="0.2">
      <c r="A24" s="13">
        <v>17</v>
      </c>
      <c r="B24" s="9" t="s">
        <v>234</v>
      </c>
      <c r="C24" s="9" t="s">
        <v>322</v>
      </c>
      <c r="D24" s="13">
        <v>1598</v>
      </c>
      <c r="E24" s="14" t="s">
        <v>227</v>
      </c>
      <c r="F24" s="8" t="s">
        <v>228</v>
      </c>
      <c r="G24" s="8">
        <v>168</v>
      </c>
      <c r="H24" s="8">
        <v>27</v>
      </c>
      <c r="I24" s="8" t="s">
        <v>38</v>
      </c>
      <c r="J24" s="8" t="s">
        <v>229</v>
      </c>
      <c r="K24" s="8" t="s">
        <v>230</v>
      </c>
      <c r="L24" s="8" t="str">
        <f t="shared" si="0"/>
        <v>Plzeňská 168/27, 150 00, PRAHA 5 - SMÍCHOV</v>
      </c>
      <c r="M24" s="8">
        <v>257318695</v>
      </c>
      <c r="N24" s="10" t="s">
        <v>231</v>
      </c>
      <c r="O24" s="8" t="s">
        <v>232</v>
      </c>
      <c r="P24" s="8" t="s">
        <v>233</v>
      </c>
      <c r="Q24" s="8"/>
      <c r="R24" s="9" t="s">
        <v>234</v>
      </c>
      <c r="S24" s="8" t="s">
        <v>45</v>
      </c>
      <c r="T24" s="11">
        <v>41640</v>
      </c>
      <c r="U24" s="8" t="s">
        <v>235</v>
      </c>
      <c r="V24" s="8" t="s">
        <v>47</v>
      </c>
      <c r="W24" s="8" t="s">
        <v>236</v>
      </c>
      <c r="X24" s="12">
        <f>VLOOKUP(D24,[1]Grant_MHMP_2021!$B$2:$H$53,7,0)</f>
        <v>55000</v>
      </c>
      <c r="Y24" s="12"/>
      <c r="Z24" s="11">
        <f t="shared" ca="1" si="1"/>
        <v>44873</v>
      </c>
    </row>
    <row r="25" spans="1:26" x14ac:dyDescent="0.2">
      <c r="A25" s="6">
        <v>21</v>
      </c>
      <c r="B25" s="9" t="s">
        <v>245</v>
      </c>
      <c r="C25" s="9" t="s">
        <v>322</v>
      </c>
      <c r="D25" s="6">
        <v>1602</v>
      </c>
      <c r="E25" s="7" t="s">
        <v>237</v>
      </c>
      <c r="F25" s="8" t="s">
        <v>238</v>
      </c>
      <c r="G25" s="8">
        <v>961</v>
      </c>
      <c r="H25" s="8" t="s">
        <v>239</v>
      </c>
      <c r="I25" s="8" t="s">
        <v>38</v>
      </c>
      <c r="J25" s="8" t="s">
        <v>240</v>
      </c>
      <c r="K25" s="8" t="s">
        <v>241</v>
      </c>
      <c r="L25" s="8" t="str">
        <f t="shared" si="0"/>
        <v>Železnobrodská 961/4a, 197 00, PRAHA 9 - Kbely</v>
      </c>
      <c r="M25" s="8">
        <v>724647295</v>
      </c>
      <c r="N25" s="10" t="s">
        <v>242</v>
      </c>
      <c r="O25" s="8" t="s">
        <v>243</v>
      </c>
      <c r="P25" s="8" t="s">
        <v>244</v>
      </c>
      <c r="Q25" s="8"/>
      <c r="R25" s="9" t="s">
        <v>245</v>
      </c>
      <c r="S25" s="8" t="s">
        <v>45</v>
      </c>
      <c r="T25" s="11">
        <v>43719</v>
      </c>
      <c r="U25" s="8" t="s">
        <v>246</v>
      </c>
      <c r="V25" s="8" t="s">
        <v>129</v>
      </c>
      <c r="W25" s="8" t="s">
        <v>247</v>
      </c>
      <c r="X25" s="12">
        <f>VLOOKUP(D25,[1]Grant_MHMP_2021!$B$2:$H$53,7,0)</f>
        <v>100000</v>
      </c>
      <c r="Y25" s="12"/>
      <c r="Z25" s="11">
        <f t="shared" ca="1" si="1"/>
        <v>44873</v>
      </c>
    </row>
    <row r="26" spans="1:26" x14ac:dyDescent="0.2">
      <c r="A26" s="13">
        <v>5</v>
      </c>
      <c r="B26" s="9" t="s">
        <v>255</v>
      </c>
      <c r="C26" s="9" t="s">
        <v>322</v>
      </c>
      <c r="D26" s="13">
        <v>126</v>
      </c>
      <c r="E26" s="14" t="s">
        <v>248</v>
      </c>
      <c r="F26" s="8" t="s">
        <v>249</v>
      </c>
      <c r="G26" s="8">
        <v>507</v>
      </c>
      <c r="H26" s="8">
        <v>5</v>
      </c>
      <c r="I26" s="8" t="s">
        <v>38</v>
      </c>
      <c r="J26" s="8" t="s">
        <v>250</v>
      </c>
      <c r="K26" s="8" t="s">
        <v>251</v>
      </c>
      <c r="L26" s="8" t="str">
        <f t="shared" si="0"/>
        <v>Svídnická 507/5, 181 00, PRAHA 8 - TROJA</v>
      </c>
      <c r="M26" s="8">
        <v>605141405</v>
      </c>
      <c r="N26" s="10" t="s">
        <v>252</v>
      </c>
      <c r="O26" s="8" t="s">
        <v>253</v>
      </c>
      <c r="P26" s="8" t="s">
        <v>254</v>
      </c>
      <c r="Q26" s="8"/>
      <c r="R26" s="9" t="s">
        <v>255</v>
      </c>
      <c r="S26" s="8" t="s">
        <v>45</v>
      </c>
      <c r="T26" s="11">
        <v>41640</v>
      </c>
      <c r="U26" s="8" t="s">
        <v>256</v>
      </c>
      <c r="V26" s="8" t="s">
        <v>47</v>
      </c>
      <c r="W26" s="8" t="s">
        <v>257</v>
      </c>
      <c r="X26" s="12">
        <f>VLOOKUP(D26,[1]Grant_MHMP_2021!$B$2:$H$53,7,0)</f>
        <v>115000</v>
      </c>
      <c r="Y26" s="12"/>
      <c r="Z26" s="11">
        <f t="shared" ca="1" si="1"/>
        <v>44873</v>
      </c>
    </row>
    <row r="27" spans="1:26" x14ac:dyDescent="0.2">
      <c r="A27" s="13">
        <v>19</v>
      </c>
      <c r="B27" s="9" t="s">
        <v>265</v>
      </c>
      <c r="C27" s="9" t="s">
        <v>322</v>
      </c>
      <c r="D27" s="13">
        <v>132</v>
      </c>
      <c r="E27" s="14" t="s">
        <v>258</v>
      </c>
      <c r="F27" s="8" t="s">
        <v>259</v>
      </c>
      <c r="G27" s="8">
        <v>1690</v>
      </c>
      <c r="H27" s="8"/>
      <c r="I27" s="8" t="s">
        <v>38</v>
      </c>
      <c r="J27" s="8" t="s">
        <v>260</v>
      </c>
      <c r="K27" s="8" t="s">
        <v>261</v>
      </c>
      <c r="L27" s="8" t="str">
        <f>CONCATENATE(F27," ",G27,H27,","," ",K27,","," ",J27)</f>
        <v>Polesná 1690, 190 16, PRAHA 9 - Újezd nad Lesy</v>
      </c>
      <c r="M27" s="8">
        <v>607148116</v>
      </c>
      <c r="N27" s="10" t="s">
        <v>262</v>
      </c>
      <c r="O27" s="8" t="s">
        <v>263</v>
      </c>
      <c r="P27" s="8" t="s">
        <v>264</v>
      </c>
      <c r="Q27" s="8"/>
      <c r="R27" s="9" t="s">
        <v>265</v>
      </c>
      <c r="S27" s="8" t="s">
        <v>45</v>
      </c>
      <c r="T27" s="11">
        <v>43080</v>
      </c>
      <c r="U27" s="8" t="s">
        <v>266</v>
      </c>
      <c r="V27" s="8" t="s">
        <v>70</v>
      </c>
      <c r="W27" s="8" t="s">
        <v>267</v>
      </c>
      <c r="X27" s="12">
        <f>VLOOKUP(D27,[1]Grant_MHMP_2021!$B$2:$H$53,7,0)</f>
        <v>115000</v>
      </c>
      <c r="Y27" s="12"/>
      <c r="Z27" s="11">
        <f t="shared" ca="1" si="1"/>
        <v>44873</v>
      </c>
    </row>
    <row r="28" spans="1:26" x14ac:dyDescent="0.2">
      <c r="A28" s="13"/>
      <c r="B28" s="9"/>
      <c r="C28" s="9" t="s">
        <v>322</v>
      </c>
      <c r="D28" s="13">
        <v>1549</v>
      </c>
      <c r="E28" s="14" t="s">
        <v>268</v>
      </c>
      <c r="F28" s="8"/>
      <c r="G28" s="8"/>
      <c r="H28" s="8"/>
      <c r="I28" s="8"/>
      <c r="J28" s="8"/>
      <c r="K28" s="8"/>
      <c r="L28" s="8" t="str">
        <f t="shared" si="0"/>
        <v xml:space="preserve"> /, , </v>
      </c>
      <c r="M28" s="8"/>
      <c r="N28" s="8"/>
      <c r="O28" s="8"/>
      <c r="P28" s="8"/>
      <c r="Q28" s="8"/>
      <c r="R28" s="9"/>
      <c r="S28" s="8"/>
      <c r="T28" s="8"/>
      <c r="U28" s="8"/>
      <c r="V28" s="8"/>
      <c r="W28" s="8"/>
      <c r="X28" s="12">
        <f>VLOOKUP(D28,[1]Grant_MHMP_2021!$B$2:$H$53,7,0)</f>
        <v>0</v>
      </c>
      <c r="Y28" s="12"/>
      <c r="Z28" s="11">
        <f t="shared" ca="1" si="1"/>
        <v>44873</v>
      </c>
    </row>
    <row r="29" spans="1:26" x14ac:dyDescent="0.2">
      <c r="A29" s="13">
        <v>13</v>
      </c>
      <c r="B29" s="9" t="s">
        <v>275</v>
      </c>
      <c r="C29" s="9" t="s">
        <v>322</v>
      </c>
      <c r="D29" s="13">
        <v>117</v>
      </c>
      <c r="E29" s="14" t="s">
        <v>269</v>
      </c>
      <c r="F29" s="8" t="s">
        <v>270</v>
      </c>
      <c r="G29" s="8">
        <v>672</v>
      </c>
      <c r="H29" s="8">
        <v>5</v>
      </c>
      <c r="I29" s="8" t="s">
        <v>38</v>
      </c>
      <c r="J29" s="8" t="s">
        <v>271</v>
      </c>
      <c r="K29" s="8" t="s">
        <v>96</v>
      </c>
      <c r="L29" s="8" t="str">
        <f t="shared" si="0"/>
        <v>Nad Lávkou 672/5, 160 00, PRAHA 6 - VOKOVICE</v>
      </c>
      <c r="M29" s="8">
        <v>235358553</v>
      </c>
      <c r="N29" s="10" t="s">
        <v>272</v>
      </c>
      <c r="O29" s="8" t="s">
        <v>273</v>
      </c>
      <c r="P29" s="8" t="s">
        <v>274</v>
      </c>
      <c r="Q29" s="8"/>
      <c r="R29" s="9" t="s">
        <v>275</v>
      </c>
      <c r="S29" s="8" t="s">
        <v>45</v>
      </c>
      <c r="T29" s="11">
        <v>41640</v>
      </c>
      <c r="U29" s="8" t="s">
        <v>276</v>
      </c>
      <c r="V29" s="8" t="s">
        <v>70</v>
      </c>
      <c r="W29" s="8" t="s">
        <v>277</v>
      </c>
      <c r="X29" s="12">
        <f>VLOOKUP(D29,[1]Grant_MHMP_2021!$B$2:$H$53,7,0)</f>
        <v>130000</v>
      </c>
      <c r="Y29" s="12"/>
      <c r="Z29" s="11">
        <f t="shared" ca="1" si="1"/>
        <v>44873</v>
      </c>
    </row>
    <row r="30" spans="1:26" x14ac:dyDescent="0.2">
      <c r="A30" s="13">
        <v>3</v>
      </c>
      <c r="B30" s="9" t="s">
        <v>284</v>
      </c>
      <c r="C30" s="9" t="s">
        <v>322</v>
      </c>
      <c r="D30" s="13">
        <v>1631</v>
      </c>
      <c r="E30" s="14" t="s">
        <v>278</v>
      </c>
      <c r="F30" s="8" t="s">
        <v>279</v>
      </c>
      <c r="G30" s="8">
        <v>786</v>
      </c>
      <c r="H30" s="8">
        <v>9</v>
      </c>
      <c r="I30" s="8" t="s">
        <v>38</v>
      </c>
      <c r="J30" s="8" t="s">
        <v>171</v>
      </c>
      <c r="K30" s="8" t="s">
        <v>280</v>
      </c>
      <c r="L30" s="8" t="str">
        <f t="shared" si="0"/>
        <v>Krškova 786/9, 152 00, PRAHA 5</v>
      </c>
      <c r="M30" s="8">
        <v>602200646</v>
      </c>
      <c r="N30" s="10" t="s">
        <v>281</v>
      </c>
      <c r="O30" s="8" t="s">
        <v>282</v>
      </c>
      <c r="P30" s="8" t="s">
        <v>283</v>
      </c>
      <c r="Q30" s="8"/>
      <c r="R30" s="9" t="s">
        <v>284</v>
      </c>
      <c r="S30" s="8" t="s">
        <v>45</v>
      </c>
      <c r="T30" s="11">
        <v>42633</v>
      </c>
      <c r="U30" s="8" t="s">
        <v>285</v>
      </c>
      <c r="V30" s="8" t="s">
        <v>286</v>
      </c>
      <c r="W30" s="8" t="s">
        <v>287</v>
      </c>
      <c r="X30" s="12">
        <f>VLOOKUP(D30,[1]Grant_MHMP_2021!$B$2:$H$53,7,0)</f>
        <v>105000</v>
      </c>
      <c r="Y30" s="12"/>
      <c r="Z30" s="11">
        <f t="shared" ca="1" si="1"/>
        <v>44873</v>
      </c>
    </row>
    <row r="31" spans="1:26" x14ac:dyDescent="0.2">
      <c r="A31" s="6"/>
      <c r="B31" s="9"/>
      <c r="C31" s="9" t="s">
        <v>322</v>
      </c>
      <c r="D31" s="6">
        <v>1555</v>
      </c>
      <c r="E31" s="7" t="s">
        <v>288</v>
      </c>
      <c r="F31" s="8"/>
      <c r="G31" s="8"/>
      <c r="H31" s="8"/>
      <c r="I31" s="8"/>
      <c r="J31" s="8"/>
      <c r="K31" s="8"/>
      <c r="L31" s="8" t="str">
        <f t="shared" si="0"/>
        <v xml:space="preserve"> /, , </v>
      </c>
      <c r="M31" s="8"/>
      <c r="N31" s="8"/>
      <c r="O31" s="8"/>
      <c r="P31" s="8"/>
      <c r="Q31" s="8"/>
      <c r="R31" s="9"/>
      <c r="S31" s="8"/>
      <c r="T31" s="8"/>
      <c r="U31" s="8"/>
      <c r="V31" s="8"/>
      <c r="W31" s="8"/>
      <c r="X31" s="12">
        <f>VLOOKUP(D31,[1]Grant_MHMP_2021!$B$2:$H$53,7,0)</f>
        <v>0</v>
      </c>
      <c r="Y31" s="12"/>
      <c r="Z31" s="11">
        <f t="shared" ca="1" si="1"/>
        <v>44873</v>
      </c>
    </row>
    <row r="32" spans="1:26" ht="25.5" x14ac:dyDescent="0.2">
      <c r="A32" s="13">
        <v>26</v>
      </c>
      <c r="B32" s="9"/>
      <c r="C32" s="9" t="s">
        <v>322</v>
      </c>
      <c r="D32" s="13">
        <v>136</v>
      </c>
      <c r="E32" s="14" t="s">
        <v>289</v>
      </c>
      <c r="F32" s="8"/>
      <c r="G32" s="8"/>
      <c r="H32" s="8"/>
      <c r="I32" s="8"/>
      <c r="J32" s="8"/>
      <c r="K32" s="8"/>
      <c r="L32" s="8" t="str">
        <f t="shared" si="0"/>
        <v xml:space="preserve"> /, , </v>
      </c>
      <c r="M32" s="8"/>
      <c r="N32" s="8"/>
      <c r="O32" s="8"/>
      <c r="P32" s="8"/>
      <c r="Q32" s="8"/>
      <c r="R32" s="9"/>
      <c r="S32" s="8"/>
      <c r="T32" s="8"/>
      <c r="U32" s="8"/>
      <c r="V32" s="8"/>
      <c r="W32" s="8"/>
      <c r="X32" s="12">
        <f>VLOOKUP(D32,[1]Grant_MHMP_2021!$B$2:$H$53,7,0)</f>
        <v>90000</v>
      </c>
      <c r="Y32" s="12"/>
      <c r="Z32" s="11">
        <f t="shared" ca="1" si="1"/>
        <v>44873</v>
      </c>
    </row>
    <row r="33" spans="1:26" x14ac:dyDescent="0.2">
      <c r="A33" s="6"/>
      <c r="B33" s="9"/>
      <c r="C33" s="9" t="s">
        <v>322</v>
      </c>
      <c r="D33" s="6">
        <v>1643</v>
      </c>
      <c r="E33" s="7" t="s">
        <v>290</v>
      </c>
      <c r="F33" s="8"/>
      <c r="G33" s="8"/>
      <c r="H33" s="8"/>
      <c r="I33" s="8"/>
      <c r="J33" s="8"/>
      <c r="K33" s="8"/>
      <c r="L33" s="8" t="str">
        <f t="shared" si="0"/>
        <v xml:space="preserve"> /, , </v>
      </c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12">
        <f>VLOOKUP(D33,[1]Grant_MHMP_2021!$B$2:$H$53,7,0)</f>
        <v>0</v>
      </c>
      <c r="Y33" s="12"/>
      <c r="Z33" s="11">
        <f t="shared" ca="1" si="1"/>
        <v>44873</v>
      </c>
    </row>
    <row r="34" spans="1:26" x14ac:dyDescent="0.2">
      <c r="A34" s="15">
        <v>15</v>
      </c>
      <c r="B34" s="19" t="s">
        <v>296</v>
      </c>
      <c r="C34" s="9" t="s">
        <v>322</v>
      </c>
      <c r="D34" s="15">
        <v>1629</v>
      </c>
      <c r="E34" s="16" t="s">
        <v>291</v>
      </c>
      <c r="F34" s="17" t="s">
        <v>292</v>
      </c>
      <c r="G34" s="17">
        <v>2631</v>
      </c>
      <c r="H34" s="17">
        <v>3</v>
      </c>
      <c r="I34" s="17" t="s">
        <v>38</v>
      </c>
      <c r="J34" s="17" t="s">
        <v>105</v>
      </c>
      <c r="K34" s="17" t="s">
        <v>106</v>
      </c>
      <c r="L34" s="8" t="str">
        <f t="shared" si="0"/>
        <v>Nad Ohradou 2631/3, 130 00, PRAHA 3</v>
      </c>
      <c r="M34" s="17">
        <v>603415135</v>
      </c>
      <c r="N34" s="18" t="s">
        <v>293</v>
      </c>
      <c r="O34" s="17" t="s">
        <v>294</v>
      </c>
      <c r="P34" s="17" t="s">
        <v>295</v>
      </c>
      <c r="Q34" s="17"/>
      <c r="R34" s="19" t="s">
        <v>296</v>
      </c>
      <c r="S34" s="17" t="s">
        <v>45</v>
      </c>
      <c r="T34" s="20">
        <v>42478</v>
      </c>
      <c r="U34" s="17" t="s">
        <v>297</v>
      </c>
      <c r="V34" s="17" t="s">
        <v>129</v>
      </c>
      <c r="W34" s="17" t="s">
        <v>298</v>
      </c>
      <c r="X34" s="12">
        <f>VLOOKUP(D34,[1]Grant_MHMP_2021!$B$2:$H$53,7,0)</f>
        <v>85000</v>
      </c>
      <c r="Y34" s="12"/>
      <c r="Z34" s="11">
        <f t="shared" ca="1" si="1"/>
        <v>44873</v>
      </c>
    </row>
    <row r="35" spans="1:26" x14ac:dyDescent="0.2">
      <c r="A35" s="21"/>
      <c r="B35" s="24"/>
      <c r="C35" s="9" t="s">
        <v>322</v>
      </c>
      <c r="D35" s="21">
        <v>1659</v>
      </c>
      <c r="E35" s="22" t="s">
        <v>299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  <c r="S35" s="23"/>
      <c r="T35" s="23"/>
      <c r="U35" s="23"/>
      <c r="V35" s="23"/>
      <c r="W35" s="23"/>
      <c r="X35" s="12">
        <f>VLOOKUP(D35,[1]Grant_MHMP_2021!$B$2:$H$53,7,0)</f>
        <v>0</v>
      </c>
      <c r="Y35" s="25"/>
      <c r="Z35" s="23"/>
    </row>
    <row r="36" spans="1:26" x14ac:dyDescent="0.2">
      <c r="A36" s="21"/>
      <c r="B36" s="24"/>
      <c r="C36" s="9" t="s">
        <v>322</v>
      </c>
      <c r="D36" s="21">
        <v>1526</v>
      </c>
      <c r="E36" s="22" t="s">
        <v>300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3"/>
      <c r="T36" s="23"/>
      <c r="U36" s="23"/>
      <c r="V36" s="23"/>
      <c r="W36" s="23"/>
      <c r="X36" s="12">
        <f>VLOOKUP(D36,[1]Grant_MHMP_2021!$B$2:$H$53,7,0)</f>
        <v>0</v>
      </c>
      <c r="Y36" s="25"/>
      <c r="Z36" s="23"/>
    </row>
    <row r="37" spans="1:26" x14ac:dyDescent="0.2">
      <c r="A37" s="21"/>
      <c r="B37" s="24"/>
      <c r="C37" s="9" t="s">
        <v>322</v>
      </c>
      <c r="D37" s="21">
        <v>118</v>
      </c>
      <c r="E37" s="22" t="s">
        <v>301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23"/>
      <c r="T37" s="23"/>
      <c r="U37" s="23"/>
      <c r="V37" s="23"/>
      <c r="W37" s="23"/>
      <c r="X37" s="12">
        <f>VLOOKUP(D37,[1]Grant_MHMP_2021!$B$2:$H$53,7,0)</f>
        <v>0</v>
      </c>
      <c r="Y37" s="25"/>
      <c r="Z37" s="23"/>
    </row>
    <row r="38" spans="1:26" x14ac:dyDescent="0.2">
      <c r="A38" s="21"/>
      <c r="B38" s="24"/>
      <c r="C38" s="9" t="s">
        <v>322</v>
      </c>
      <c r="D38" s="21">
        <v>110</v>
      </c>
      <c r="E38" s="22" t="s">
        <v>302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  <c r="S38" s="23"/>
      <c r="T38" s="23"/>
      <c r="U38" s="23"/>
      <c r="V38" s="23"/>
      <c r="W38" s="23"/>
      <c r="X38" s="12">
        <f>VLOOKUP(D38,[1]Grant_MHMP_2021!$B$2:$H$53,7,0)</f>
        <v>0</v>
      </c>
      <c r="Y38" s="25"/>
      <c r="Z38" s="23"/>
    </row>
    <row r="39" spans="1:26" x14ac:dyDescent="0.2">
      <c r="A39" s="21"/>
      <c r="B39" s="24"/>
      <c r="C39" s="9" t="s">
        <v>322</v>
      </c>
      <c r="D39" s="21">
        <v>1597</v>
      </c>
      <c r="E39" s="22" t="s">
        <v>303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3"/>
      <c r="T39" s="23"/>
      <c r="U39" s="23"/>
      <c r="V39" s="23"/>
      <c r="W39" s="23"/>
      <c r="X39" s="12">
        <f>VLOOKUP(D39,[1]Grant_MHMP_2021!$B$2:$H$53,7,0)</f>
        <v>0</v>
      </c>
      <c r="Y39" s="25"/>
      <c r="Z39" s="23"/>
    </row>
    <row r="40" spans="1:26" x14ac:dyDescent="0.2">
      <c r="A40" s="26"/>
      <c r="B40" s="24"/>
      <c r="C40" s="9" t="s">
        <v>322</v>
      </c>
      <c r="D40" s="26">
        <v>128</v>
      </c>
      <c r="E40" s="27" t="s">
        <v>304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23"/>
      <c r="T40" s="23"/>
      <c r="U40" s="23"/>
      <c r="V40" s="23"/>
      <c r="W40" s="23"/>
      <c r="X40" s="12">
        <f>VLOOKUP(D40,[1]Grant_MHMP_2021!$B$2:$H$53,7,0)</f>
        <v>0</v>
      </c>
      <c r="Y40" s="25"/>
      <c r="Z40" s="23"/>
    </row>
    <row r="41" spans="1:26" x14ac:dyDescent="0.2">
      <c r="A41" s="21"/>
      <c r="B41" s="24"/>
      <c r="C41" s="9" t="s">
        <v>322</v>
      </c>
      <c r="D41" s="21">
        <v>1685</v>
      </c>
      <c r="E41" s="22" t="s">
        <v>305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23"/>
      <c r="T41" s="23"/>
      <c r="U41" s="23"/>
      <c r="V41" s="23"/>
      <c r="W41" s="23"/>
      <c r="X41" s="12">
        <f>VLOOKUP(D41,[1]Grant_MHMP_2021!$B$2:$H$53,7,0)</f>
        <v>0</v>
      </c>
      <c r="Y41" s="25"/>
      <c r="Z41" s="23"/>
    </row>
    <row r="42" spans="1:26" x14ac:dyDescent="0.2">
      <c r="A42" s="21"/>
      <c r="B42" s="24"/>
      <c r="C42" s="9" t="s">
        <v>322</v>
      </c>
      <c r="D42" s="21">
        <v>1592</v>
      </c>
      <c r="E42" s="22" t="s">
        <v>306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3"/>
      <c r="T42" s="23"/>
      <c r="U42" s="23"/>
      <c r="V42" s="23"/>
      <c r="W42" s="23"/>
      <c r="X42" s="12">
        <f>VLOOKUP(D42,[1]Grant_MHMP_2021!$B$2:$H$53,7,0)</f>
        <v>0</v>
      </c>
      <c r="Y42" s="25"/>
      <c r="Z42" s="23"/>
    </row>
    <row r="43" spans="1:26" x14ac:dyDescent="0.2">
      <c r="A43" s="21"/>
      <c r="B43" s="24"/>
      <c r="C43" s="9" t="s">
        <v>322</v>
      </c>
      <c r="D43" s="21">
        <v>101</v>
      </c>
      <c r="E43" s="22" t="s">
        <v>307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3"/>
      <c r="T43" s="23"/>
      <c r="U43" s="23"/>
      <c r="V43" s="23"/>
      <c r="W43" s="23"/>
      <c r="X43" s="12">
        <f>VLOOKUP(D43,[1]Grant_MHMP_2021!$B$2:$H$53,7,0)</f>
        <v>0</v>
      </c>
      <c r="Y43" s="25"/>
      <c r="Z43" s="23"/>
    </row>
    <row r="44" spans="1:26" x14ac:dyDescent="0.2">
      <c r="A44" s="21"/>
      <c r="B44" s="24"/>
      <c r="C44" s="9" t="s">
        <v>322</v>
      </c>
      <c r="D44" s="21">
        <v>109</v>
      </c>
      <c r="E44" s="22" t="s">
        <v>308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23"/>
      <c r="T44" s="23"/>
      <c r="U44" s="23"/>
      <c r="V44" s="23"/>
      <c r="W44" s="23"/>
      <c r="X44" s="12">
        <f>VLOOKUP(D44,[1]Grant_MHMP_2021!$B$2:$H$53,7,0)</f>
        <v>0</v>
      </c>
      <c r="Y44" s="25"/>
      <c r="Z44" s="23"/>
    </row>
    <row r="45" spans="1:26" x14ac:dyDescent="0.2">
      <c r="A45" s="21"/>
      <c r="B45" s="24"/>
      <c r="C45" s="9" t="s">
        <v>322</v>
      </c>
      <c r="D45" s="21">
        <v>1607</v>
      </c>
      <c r="E45" s="22" t="s">
        <v>309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23"/>
      <c r="T45" s="23"/>
      <c r="U45" s="23"/>
      <c r="V45" s="23"/>
      <c r="W45" s="23"/>
      <c r="X45" s="12">
        <f>VLOOKUP(D45,[1]Grant_MHMP_2021!$B$2:$H$53,7,0)</f>
        <v>0</v>
      </c>
      <c r="Y45" s="25"/>
      <c r="Z45" s="23"/>
    </row>
    <row r="46" spans="1:26" x14ac:dyDescent="0.2">
      <c r="A46" s="21"/>
      <c r="B46" s="24"/>
      <c r="C46" s="9" t="s">
        <v>322</v>
      </c>
      <c r="D46" s="21">
        <v>107</v>
      </c>
      <c r="E46" s="22" t="s">
        <v>310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23"/>
      <c r="T46" s="23"/>
      <c r="U46" s="23"/>
      <c r="V46" s="23"/>
      <c r="W46" s="23"/>
      <c r="X46" s="12">
        <f>VLOOKUP(D46,[1]Grant_MHMP_2021!$B$2:$H$53,7,0)</f>
        <v>0</v>
      </c>
      <c r="Y46" s="25"/>
      <c r="Z46" s="23"/>
    </row>
    <row r="47" spans="1:26" x14ac:dyDescent="0.2">
      <c r="A47" s="21"/>
      <c r="B47" s="24"/>
      <c r="C47" s="9" t="s">
        <v>322</v>
      </c>
      <c r="D47" s="21">
        <v>125</v>
      </c>
      <c r="E47" s="22" t="s">
        <v>311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23"/>
      <c r="T47" s="23"/>
      <c r="U47" s="23"/>
      <c r="V47" s="23"/>
      <c r="W47" s="23"/>
      <c r="X47" s="12">
        <f>VLOOKUP(D47,[1]Grant_MHMP_2021!$B$2:$H$53,7,0)</f>
        <v>0</v>
      </c>
      <c r="Y47" s="25"/>
      <c r="Z47" s="23"/>
    </row>
    <row r="48" spans="1:26" x14ac:dyDescent="0.2">
      <c r="A48" s="21"/>
      <c r="B48" s="24"/>
      <c r="C48" s="9" t="s">
        <v>322</v>
      </c>
      <c r="D48" s="21">
        <v>1540</v>
      </c>
      <c r="E48" s="22" t="s">
        <v>312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23"/>
      <c r="T48" s="23"/>
      <c r="U48" s="23"/>
      <c r="V48" s="23"/>
      <c r="W48" s="23"/>
      <c r="X48" s="12">
        <f>VLOOKUP(D48,[1]Grant_MHMP_2021!$B$2:$H$53,7,0)</f>
        <v>0</v>
      </c>
      <c r="Y48" s="25"/>
      <c r="Z48" s="23"/>
    </row>
    <row r="49" spans="1:26" x14ac:dyDescent="0.2">
      <c r="A49" s="21"/>
      <c r="B49" s="24"/>
      <c r="C49" s="9" t="s">
        <v>322</v>
      </c>
      <c r="D49" s="21">
        <v>1717</v>
      </c>
      <c r="E49" s="22" t="s">
        <v>313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  <c r="S49" s="23"/>
      <c r="T49" s="23"/>
      <c r="U49" s="23"/>
      <c r="V49" s="23"/>
      <c r="W49" s="23"/>
      <c r="X49" s="12">
        <f>VLOOKUP(D49,[1]Grant_MHMP_2021!$B$2:$H$53,7,0)</f>
        <v>0</v>
      </c>
      <c r="Y49" s="25"/>
      <c r="Z49" s="23"/>
    </row>
    <row r="50" spans="1:26" x14ac:dyDescent="0.2">
      <c r="A50" s="21"/>
      <c r="B50" s="24"/>
      <c r="C50" s="9" t="s">
        <v>322</v>
      </c>
      <c r="D50" s="21">
        <v>1681</v>
      </c>
      <c r="E50" s="22" t="s">
        <v>314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23"/>
      <c r="T50" s="23"/>
      <c r="U50" s="23"/>
      <c r="V50" s="23"/>
      <c r="W50" s="23"/>
      <c r="X50" s="12">
        <f>VLOOKUP(D50,[1]Grant_MHMP_2021!$B$2:$H$53,7,0)</f>
        <v>0</v>
      </c>
      <c r="Y50" s="25"/>
      <c r="Z50" s="23"/>
    </row>
    <row r="51" spans="1:26" x14ac:dyDescent="0.2">
      <c r="A51" s="21"/>
      <c r="B51" s="24"/>
      <c r="C51" s="9" t="s">
        <v>322</v>
      </c>
      <c r="D51" s="21">
        <v>1689</v>
      </c>
      <c r="E51" s="22" t="s">
        <v>315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3"/>
      <c r="T51" s="23"/>
      <c r="U51" s="23"/>
      <c r="V51" s="23"/>
      <c r="W51" s="23"/>
      <c r="X51" s="12">
        <f>VLOOKUP(D51,[1]Grant_MHMP_2021!$B$2:$H$53,7,0)</f>
        <v>0</v>
      </c>
      <c r="Y51" s="25"/>
      <c r="Z51" s="23"/>
    </row>
    <row r="52" spans="1:26" x14ac:dyDescent="0.2">
      <c r="E52" s="28" t="s">
        <v>316</v>
      </c>
    </row>
    <row r="53" spans="1:26" s="30" customFormat="1" x14ac:dyDescent="0.2">
      <c r="B53" s="31"/>
      <c r="C53" s="31"/>
      <c r="R53" s="31"/>
      <c r="X53" s="3"/>
      <c r="Y53" s="3"/>
    </row>
  </sheetData>
  <sheetProtection algorithmName="SHA-512" hashValue="4FPVYDQABBQCUqG87ONvfM9FruxiCb1pmHXRg9/vb3ufUrlzWKLEwjx+ZouEpnt3ZwzgIgVRF6yAphylgCvEmg==" saltValue="GVdbYyw998+4t+K+sob94A==" spinCount="100000" sheet="1" objects="1" scenarios="1" selectLockedCells="1" selectUnlockedCells="1"/>
  <autoFilter ref="A2:E53" xr:uid="{D8C0B017-F8DA-4E84-8F80-5665EB75707F}"/>
  <phoneticPr fontId="11" type="noConversion"/>
  <dataValidations count="1">
    <dataValidation type="list" allowBlank="1" showInputMessage="1" showErrorMessage="1" sqref="C4:C51" xr:uid="{FE47F0BE-B524-48B3-90D3-001A92812EB1}">
      <formula1>$B$1:$C$1</formula1>
    </dataValidation>
  </dataValidations>
  <hyperlinks>
    <hyperlink ref="N16" r:id="rId1" xr:uid="{32E4C320-517D-49D4-A55F-0459293D6EC7}"/>
    <hyperlink ref="N20" r:id="rId2" xr:uid="{B3A2592A-298E-4FF5-BFCF-DDD6B34E99FD}"/>
    <hyperlink ref="N30" r:id="rId3" xr:uid="{1FE43FB6-DE55-4356-8172-B79573089916}"/>
    <hyperlink ref="N5" r:id="rId4" xr:uid="{3649D4E2-6F08-4EB0-B04F-9126F34A1A25}"/>
    <hyperlink ref="N26" r:id="rId5" xr:uid="{D2EC0528-0D3C-4F66-A2C6-3A2EE8549DEB}"/>
    <hyperlink ref="N6" r:id="rId6" xr:uid="{D1CE9F99-1EDE-4259-BAED-49522BA5BCA8}"/>
    <hyperlink ref="N21" r:id="rId7" xr:uid="{D613FA85-EAFB-413E-8AC4-50F2724FB295}"/>
    <hyperlink ref="N12" r:id="rId8" xr:uid="{A68B8B3F-58AF-4179-8707-490DC4D540E1}"/>
    <hyperlink ref="N4" r:id="rId9" xr:uid="{AD05B07A-E705-417C-A056-FA2EBEE0A34D}"/>
    <hyperlink ref="N13" r:id="rId10" xr:uid="{78F6D88D-DD5E-4567-8C8C-B6F0BA94C42A}"/>
    <hyperlink ref="N14" r:id="rId11" xr:uid="{61D64EFE-4926-4664-B623-B0C7942BCBBA}"/>
    <hyperlink ref="N17" r:id="rId12" xr:uid="{36CFF9EA-325A-408C-9E72-1E6DDD624DE3}"/>
    <hyperlink ref="N29" r:id="rId13" xr:uid="{4C7B5A4A-94C6-48E0-8391-C6E3580F6BDA}"/>
    <hyperlink ref="N11" r:id="rId14" xr:uid="{0697D8FF-EE45-4DF2-B313-688A1311C08B}"/>
    <hyperlink ref="N34" r:id="rId15" xr:uid="{D347A2D1-5EA9-4163-85FE-04E29781A85E}"/>
    <hyperlink ref="N10" r:id="rId16" xr:uid="{DEE94D16-98EE-4D89-A00F-598603DC3EE0}"/>
    <hyperlink ref="N24" r:id="rId17" xr:uid="{CBA98371-9BF1-45F7-8B05-B6F725780C55}"/>
    <hyperlink ref="N7" r:id="rId18" xr:uid="{C3410775-DC9A-4D79-88D1-93C60D1FB2D1}"/>
    <hyperlink ref="N27" r:id="rId19" xr:uid="{FAB3775E-53C6-4A24-9D3E-FE7F80AB9CFE}"/>
    <hyperlink ref="N22" r:id="rId20" xr:uid="{545B2438-E73C-47BC-945F-E43B0AB96782}"/>
    <hyperlink ref="N25" r:id="rId21" xr:uid="{2B701374-D598-4BF5-BD8B-03F608299530}"/>
    <hyperlink ref="N9" r:id="rId22" xr:uid="{84D6BD56-FACE-4125-AD2A-4F2D741F79A0}"/>
    <hyperlink ref="N18" r:id="rId23" xr:uid="{BD821567-E3ED-49F0-A61C-2E36FE9A43CD}"/>
    <hyperlink ref="N15" r:id="rId24" xr:uid="{DE8A7307-E9F3-4A7C-9263-A4929778B76C}"/>
    <hyperlink ref="N8" r:id="rId25" xr:uid="{2EE56AAC-3BE7-467F-A4ED-22075E7E61FF}"/>
    <hyperlink ref="N23" r:id="rId26" xr:uid="{ED1E97F3-F2B8-4868-A055-D7813512B8F4}"/>
  </hyperlinks>
  <pageMargins left="0.7" right="0.7" top="0.78740157499999996" bottom="0.78740157499999996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Krycí list_žádost</vt:lpstr>
      <vt:lpstr>pořadatelství_závody</vt:lpstr>
      <vt:lpstr>databáze PAS</vt:lpstr>
      <vt:lpstr>'Krycí list_žádost'!Oblast_tisku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Adriana</cp:lastModifiedBy>
  <cp:lastPrinted>2022-11-08T22:16:48Z</cp:lastPrinted>
  <dcterms:created xsi:type="dcterms:W3CDTF">2020-08-27T08:06:29Z</dcterms:created>
  <dcterms:modified xsi:type="dcterms:W3CDTF">2022-11-08T22:21:08Z</dcterms:modified>
</cp:coreProperties>
</file>